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D7" i="4" l="1"/>
  <c r="I113" i="2"/>
  <c r="H147" i="2" l="1"/>
  <c r="H41" i="2"/>
  <c r="H136" i="2" l="1"/>
  <c r="F67" i="2"/>
  <c r="F52" i="2"/>
  <c r="E74" i="2"/>
  <c r="E147" i="2"/>
  <c r="F134" i="2"/>
  <c r="G16" i="2" l="1"/>
  <c r="H13" i="2"/>
  <c r="I13" i="2"/>
  <c r="I74" i="2" l="1"/>
  <c r="H74" i="2"/>
  <c r="I67" i="2" l="1"/>
  <c r="H32" i="2"/>
  <c r="E80" i="2" l="1"/>
  <c r="I25" i="3" l="1"/>
  <c r="I41" i="2"/>
  <c r="H90" i="2"/>
  <c r="F41" i="2"/>
  <c r="F59" i="3" l="1"/>
  <c r="G50" i="3"/>
  <c r="G19" i="3"/>
  <c r="E90" i="2" l="1"/>
  <c r="H103" i="2" l="1"/>
  <c r="G17" i="3" l="1"/>
  <c r="E32" i="2" l="1"/>
  <c r="L18" i="2"/>
  <c r="G22" i="3" l="1"/>
  <c r="L127" i="2"/>
  <c r="L126" i="2"/>
  <c r="L125" i="2"/>
  <c r="L124" i="2"/>
  <c r="K127" i="2"/>
  <c r="K126" i="2"/>
  <c r="K125" i="2"/>
  <c r="K124" i="2"/>
  <c r="G127" i="2"/>
  <c r="D127" i="2"/>
  <c r="F138" i="2"/>
  <c r="G71" i="2"/>
  <c r="D71" i="2"/>
  <c r="H35" i="2"/>
  <c r="K18" i="2"/>
  <c r="F13" i="2"/>
  <c r="E13" i="2"/>
  <c r="D18" i="2"/>
  <c r="J127" i="2" l="1"/>
  <c r="J71" i="2"/>
  <c r="J18" i="2"/>
  <c r="I57" i="2"/>
  <c r="I53" i="2"/>
  <c r="I134" i="2"/>
  <c r="I131" i="2" s="1"/>
  <c r="F128" i="2" l="1"/>
  <c r="F123" i="2" s="1"/>
  <c r="H57" i="2"/>
  <c r="I18" i="3" l="1"/>
  <c r="H88" i="2"/>
  <c r="H53" i="2"/>
  <c r="D152" i="2"/>
  <c r="G152" i="2"/>
  <c r="E49" i="2" l="1"/>
  <c r="E48" i="2" s="1"/>
  <c r="I38" i="2" l="1"/>
  <c r="D45" i="3" l="1"/>
  <c r="K13" i="3" l="1"/>
  <c r="H138" i="2"/>
  <c r="F74" i="2" l="1"/>
  <c r="G120" i="2" l="1"/>
  <c r="G126" i="2"/>
  <c r="D126" i="2"/>
  <c r="D120" i="2"/>
  <c r="G111" i="2"/>
  <c r="G110" i="2"/>
  <c r="G114" i="2"/>
  <c r="J126" i="2" l="1"/>
  <c r="G82" i="2"/>
  <c r="D82" i="2"/>
  <c r="A78" i="2"/>
  <c r="G78" i="2"/>
  <c r="D78" i="2"/>
  <c r="A56" i="2"/>
  <c r="J78" i="2" l="1"/>
  <c r="J82" i="2"/>
  <c r="D56" i="2"/>
  <c r="E35" i="2"/>
  <c r="I118" i="2" l="1"/>
  <c r="F118" i="2"/>
  <c r="H38" i="2"/>
  <c r="H37" i="2" s="1"/>
  <c r="E38" i="2"/>
  <c r="G39" i="2"/>
  <c r="D39" i="2"/>
  <c r="J39" i="2" l="1"/>
  <c r="G45" i="3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49" i="2"/>
  <c r="D149" i="2"/>
  <c r="E136" i="2"/>
  <c r="D32" i="3" l="1"/>
  <c r="G53" i="3" l="1"/>
  <c r="G52" i="3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A35" i="2" l="1"/>
  <c r="A36" i="2"/>
  <c r="D151" i="2" l="1"/>
  <c r="L15" i="3"/>
  <c r="K15" i="3"/>
  <c r="L153" i="2"/>
  <c r="K153" i="2"/>
  <c r="L152" i="2"/>
  <c r="K152" i="2"/>
  <c r="J152" i="2"/>
  <c r="L151" i="2"/>
  <c r="K151" i="2"/>
  <c r="L148" i="2"/>
  <c r="K148" i="2"/>
  <c r="J148" i="2"/>
  <c r="I150" i="2"/>
  <c r="I146" i="2" s="1"/>
  <c r="F150" i="2"/>
  <c r="A93" i="2"/>
  <c r="G93" i="2"/>
  <c r="D93" i="2"/>
  <c r="L150" i="2" l="1"/>
  <c r="J93" i="2"/>
  <c r="H150" i="2" l="1"/>
  <c r="G150" i="2" s="1"/>
  <c r="E150" i="2"/>
  <c r="D150" i="2" s="1"/>
  <c r="E98" i="2"/>
  <c r="H46" i="2"/>
  <c r="H146" i="2" l="1"/>
  <c r="G146" i="2"/>
  <c r="D146" i="2"/>
  <c r="E146" i="2"/>
  <c r="K150" i="2"/>
  <c r="D52" i="3"/>
  <c r="J52" i="3" s="1"/>
  <c r="K52" i="3"/>
  <c r="L52" i="3"/>
  <c r="A94" i="2" l="1"/>
  <c r="G94" i="2" l="1"/>
  <c r="D94" i="2"/>
  <c r="J94" i="2" l="1"/>
  <c r="I108" i="2"/>
  <c r="G81" i="2"/>
  <c r="D81" i="2"/>
  <c r="J81" i="2" l="1"/>
  <c r="L105" i="2"/>
  <c r="L104" i="2"/>
  <c r="K105" i="2"/>
  <c r="I103" i="2"/>
  <c r="E103" i="2"/>
  <c r="G105" i="2"/>
  <c r="D105" i="2"/>
  <c r="C105" i="2"/>
  <c r="J105" i="2" l="1"/>
  <c r="I109" i="2"/>
  <c r="G72" i="2"/>
  <c r="D72" i="2"/>
  <c r="J72" i="2" l="1"/>
  <c r="E144" i="2"/>
  <c r="H144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09" i="2"/>
  <c r="F109" i="2"/>
  <c r="E109" i="2"/>
  <c r="I106" i="2"/>
  <c r="H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H84" i="2"/>
  <c r="F84" i="2"/>
  <c r="I86" i="2"/>
  <c r="H86" i="2"/>
  <c r="F86" i="2"/>
  <c r="E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80" i="2" l="1"/>
  <c r="I80" i="2"/>
  <c r="L84" i="2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4" i="2"/>
  <c r="H154" i="2"/>
  <c r="F154" i="2"/>
  <c r="E154" i="2"/>
  <c r="I147" i="2"/>
  <c r="F147" i="2"/>
  <c r="F146" i="2" s="1"/>
  <c r="I136" i="2"/>
  <c r="F136" i="2"/>
  <c r="H134" i="2"/>
  <c r="I132" i="2"/>
  <c r="H132" i="2"/>
  <c r="H131" i="2" s="1"/>
  <c r="F132" i="2"/>
  <c r="E138" i="2"/>
  <c r="E134" i="2"/>
  <c r="E132" i="2"/>
  <c r="I76" i="2"/>
  <c r="I75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20" i="2"/>
  <c r="I19" i="2" s="1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1" i="2" l="1"/>
  <c r="F79" i="2"/>
  <c r="J97" i="2"/>
  <c r="J98" i="2"/>
  <c r="K97" i="2"/>
  <c r="H79" i="2"/>
  <c r="D100" i="2"/>
  <c r="J95" i="2"/>
  <c r="I79" i="2"/>
  <c r="G80" i="2"/>
  <c r="L80" i="2"/>
  <c r="D80" i="2"/>
  <c r="J84" i="2"/>
  <c r="E79" i="2"/>
  <c r="J86" i="2"/>
  <c r="J90" i="2"/>
  <c r="K80" i="2"/>
  <c r="E11" i="4"/>
  <c r="F45" i="2"/>
  <c r="E45" i="2"/>
  <c r="F131" i="2"/>
  <c r="I45" i="2"/>
  <c r="H45" i="2"/>
  <c r="G156" i="2"/>
  <c r="G155" i="2"/>
  <c r="G154" i="2"/>
  <c r="G153" i="2"/>
  <c r="G151" i="2"/>
  <c r="J151" i="2" s="1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0" i="2"/>
  <c r="G129" i="2"/>
  <c r="G125" i="2"/>
  <c r="G124" i="2"/>
  <c r="G122" i="2"/>
  <c r="G119" i="2"/>
  <c r="G113" i="2"/>
  <c r="G109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5" i="2"/>
  <c r="G14" i="2"/>
  <c r="D156" i="2"/>
  <c r="D155" i="2"/>
  <c r="D154" i="2"/>
  <c r="D153" i="2"/>
  <c r="J150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0" i="2"/>
  <c r="D129" i="2"/>
  <c r="D125" i="2"/>
  <c r="D124" i="2"/>
  <c r="D122" i="2"/>
  <c r="D119" i="2"/>
  <c r="D114" i="2"/>
  <c r="D113" i="2"/>
  <c r="D111" i="2"/>
  <c r="D110" i="2"/>
  <c r="D109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25" i="2" l="1"/>
  <c r="J124" i="2"/>
  <c r="J17" i="2"/>
  <c r="J15" i="2"/>
  <c r="J153" i="2"/>
  <c r="D37" i="2"/>
  <c r="J80" i="2"/>
  <c r="D45" i="2"/>
  <c r="G131" i="2"/>
  <c r="D118" i="2"/>
  <c r="D117" i="2" s="1"/>
  <c r="G118" i="2"/>
  <c r="G117" i="2" s="1"/>
  <c r="E9" i="4"/>
  <c r="D11" i="4"/>
  <c r="G45" i="2"/>
  <c r="K35" i="3"/>
  <c r="D57" i="3"/>
  <c r="I44" i="3"/>
  <c r="J143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7" i="2"/>
  <c r="L35" i="3"/>
  <c r="G18" i="3"/>
  <c r="J122" i="2"/>
  <c r="J111" i="2"/>
  <c r="L30" i="2"/>
  <c r="K30" i="2"/>
  <c r="J30" i="2"/>
  <c r="J130" i="2"/>
  <c r="H118" i="2"/>
  <c r="J110" i="2"/>
  <c r="H31" i="3"/>
  <c r="G31" i="3"/>
  <c r="E31" i="3"/>
  <c r="D31" i="3"/>
  <c r="D25" i="3"/>
  <c r="J35" i="3"/>
  <c r="I128" i="2"/>
  <c r="I123" i="2" s="1"/>
  <c r="H128" i="2"/>
  <c r="H123" i="2" s="1"/>
  <c r="E128" i="2"/>
  <c r="E123" i="2" s="1"/>
  <c r="K24" i="3"/>
  <c r="J24" i="3"/>
  <c r="I116" i="2" l="1"/>
  <c r="I115" i="2" s="1"/>
  <c r="D123" i="2"/>
  <c r="D128" i="2"/>
  <c r="G123" i="2"/>
  <c r="G128" i="2"/>
  <c r="H68" i="2"/>
  <c r="H67" i="2" s="1"/>
  <c r="G69" i="2"/>
  <c r="H117" i="2"/>
  <c r="H116" i="2" l="1"/>
  <c r="H115" i="2" s="1"/>
  <c r="G116" i="2"/>
  <c r="G115" i="2" s="1"/>
  <c r="G68" i="2"/>
  <c r="E12" i="2"/>
  <c r="D18" i="3"/>
  <c r="F18" i="3"/>
  <c r="G47" i="3"/>
  <c r="I20" i="3"/>
  <c r="H20" i="3"/>
  <c r="G20" i="3"/>
  <c r="F20" i="3"/>
  <c r="E20" i="3"/>
  <c r="D20" i="3"/>
  <c r="L155" i="2"/>
  <c r="K155" i="2"/>
  <c r="J155" i="2"/>
  <c r="L154" i="2"/>
  <c r="K154" i="2"/>
  <c r="J154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0" i="2"/>
  <c r="K140" i="2"/>
  <c r="J140" i="2"/>
  <c r="L139" i="2"/>
  <c r="K139" i="2"/>
  <c r="J139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29" i="2"/>
  <c r="K129" i="2"/>
  <c r="J129" i="2"/>
  <c r="L128" i="2"/>
  <c r="K128" i="2"/>
  <c r="J128" i="2"/>
  <c r="L123" i="2"/>
  <c r="K123" i="2"/>
  <c r="J123" i="2"/>
  <c r="L120" i="2"/>
  <c r="K120" i="2"/>
  <c r="J120" i="2"/>
  <c r="L119" i="2"/>
  <c r="K119" i="2"/>
  <c r="J119" i="2"/>
  <c r="L114" i="2"/>
  <c r="K114" i="2"/>
  <c r="J114" i="2"/>
  <c r="L113" i="2"/>
  <c r="K113" i="2"/>
  <c r="J113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7" i="2"/>
  <c r="F116" i="2" s="1"/>
  <c r="E118" i="2"/>
  <c r="H112" i="2"/>
  <c r="H108" i="2" s="1"/>
  <c r="F112" i="2"/>
  <c r="E112" i="2"/>
  <c r="E108" i="2" s="1"/>
  <c r="G79" i="2"/>
  <c r="D79" i="2"/>
  <c r="H76" i="2"/>
  <c r="G76" i="2" s="1"/>
  <c r="E76" i="2"/>
  <c r="G67" i="2"/>
  <c r="E69" i="2"/>
  <c r="D69" i="2" s="1"/>
  <c r="D57" i="2"/>
  <c r="I51" i="2"/>
  <c r="F53" i="2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5" i="2"/>
  <c r="L115" i="2" s="1"/>
  <c r="L116" i="2"/>
  <c r="L26" i="2"/>
  <c r="F25" i="2"/>
  <c r="D26" i="2"/>
  <c r="E75" i="2"/>
  <c r="D76" i="2"/>
  <c r="J76" i="2" s="1"/>
  <c r="E117" i="2"/>
  <c r="E116" i="2" s="1"/>
  <c r="E115" i="2" s="1"/>
  <c r="J118" i="2"/>
  <c r="H12" i="2"/>
  <c r="G13" i="2"/>
  <c r="F12" i="2"/>
  <c r="D13" i="2"/>
  <c r="D131" i="2"/>
  <c r="D116" i="2" s="1"/>
  <c r="D115" i="2" s="1"/>
  <c r="D20" i="2"/>
  <c r="J20" i="2" s="1"/>
  <c r="G108" i="2"/>
  <c r="G112" i="2"/>
  <c r="F108" i="2"/>
  <c r="D108" i="2" s="1"/>
  <c r="D112" i="2"/>
  <c r="D53" i="2"/>
  <c r="K20" i="2"/>
  <c r="E51" i="2"/>
  <c r="L53" i="2"/>
  <c r="E68" i="2"/>
  <c r="E67" i="2" s="1"/>
  <c r="K69" i="2"/>
  <c r="J69" i="2"/>
  <c r="K53" i="2"/>
  <c r="K25" i="3"/>
  <c r="K79" i="2"/>
  <c r="J79" i="2"/>
  <c r="K108" i="2"/>
  <c r="K112" i="2"/>
  <c r="K62" i="2"/>
  <c r="K57" i="2"/>
  <c r="K45" i="2"/>
  <c r="J45" i="2"/>
  <c r="L25" i="3"/>
  <c r="L9" i="3"/>
  <c r="K9" i="3"/>
  <c r="J9" i="3"/>
  <c r="L131" i="2"/>
  <c r="L138" i="2"/>
  <c r="K131" i="2"/>
  <c r="K138" i="2"/>
  <c r="J138" i="2"/>
  <c r="L117" i="2"/>
  <c r="L118" i="2"/>
  <c r="K118" i="2"/>
  <c r="L112" i="2"/>
  <c r="H75" i="2"/>
  <c r="G75" i="2" s="1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1" i="2" l="1"/>
  <c r="J117" i="2"/>
  <c r="K116" i="2"/>
  <c r="K117" i="2"/>
  <c r="J26" i="2"/>
  <c r="D68" i="2"/>
  <c r="J68" i="2" s="1"/>
  <c r="J53" i="2"/>
  <c r="J131" i="2"/>
  <c r="L12" i="2"/>
  <c r="I24" i="4"/>
  <c r="I23" i="4" s="1"/>
  <c r="I22" i="4" s="1"/>
  <c r="G26" i="4"/>
  <c r="K12" i="2"/>
  <c r="J13" i="2"/>
  <c r="J108" i="2"/>
  <c r="D74" i="2"/>
  <c r="D75" i="2"/>
  <c r="J75" i="2" s="1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2" i="2"/>
  <c r="K19" i="2"/>
  <c r="G19" i="2"/>
  <c r="L108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F11" i="2" l="1"/>
  <c r="F9" i="2" s="1"/>
  <c r="K115" i="2"/>
  <c r="J116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5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<sst xmlns="http://schemas.openxmlformats.org/spreadsheetml/2006/main" count="773" uniqueCount="476">
  <si>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</si>
  <si>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</si>
  <si>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</si>
  <si>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</si>
  <si>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</si>
  <si>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</si>
  <si>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</si>
  <si>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</si>
  <si>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</si>
  <si>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</si>
  <si>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</si>
  <si>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</si>
  <si>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</si>
  <si>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</si>
  <si>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</si>
  <si>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</si>
  <si>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</si>
  <si>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</si>
  <si>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</si>
  <si>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</si>
  <si>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</si>
  <si>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</si>
  <si>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</si>
  <si>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</si>
  <si>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</si>
  <si>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</si>
  <si>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</si>
  <si>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</si>
  <si>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</si>
  <si>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</si>
  <si>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</si>
  <si>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</si>
  <si>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</si>
  <si>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</si>
  <si>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</si>
  <si>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</si>
  <si>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</si>
  <si>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</si>
  <si>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</si>
  <si>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</si>
  <si>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</si>
  <si>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</si>
  <si>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</si>
  <si>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</si>
  <si>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</si>
  <si>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</si>
  <si>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</si>
  <si>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</si>
  <si>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</si>
  <si>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</si>
  <si>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</si>
  <si>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</si>
  <si>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</si>
  <si>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</si>
  <si>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</si>
  <si>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</si>
  <si>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</si>
  <si>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</si>
  <si>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</si>
  <si>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</si>
  <si>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</si>
  <si>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</si>
  <si>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</si>
  <si>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</si>
  <si>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</si>
  <si>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</si>
  <si>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</si>
  <si>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</si>
  <si>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</si>
  <si>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</si>
  <si>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</si>
  <si>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</si>
  <si>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</si>
  <si>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</si>
  <si>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</si>
  <si>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</si>
  <si>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</si>
  <si>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</si>
  <si>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</si>
  <si>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</si>
  <si>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</si>
  <si>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</si>
  <si>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</si>
  <si>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</si>
  <si>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</si>
  <si>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</si>
  <si>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</si>
  <si>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</si>
  <si>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</si>
  <si>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</si>
  <si>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</si>
  <si>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</si>
  <si>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</si>
  <si>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</si>
  <si>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</si>
  <si>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</si>
  <si>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</si>
  <si>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</si>
  <si>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</si>
  <si>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</si>
  <si>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</si>
  <si>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</si>
  <si>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</si>
  <si>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</si>
  <si>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</si>
  <si>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</si>
  <si>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</si>
  <si>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</si>
  <si>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</si>
  <si>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</si>
  <si>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</si>
  <si>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</si>
  <si>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</si>
  <si>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</si>
  <si>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</si>
  <si>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</si>
  <si>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</si>
  <si>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</si>
  <si>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</si>
  <si>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</si>
  <si>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</si>
  <si>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</si>
  <si>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</si>
  <si>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</si>
  <si>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</si>
  <si>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</si>
  <si>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</si>
  <si>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</si>
  <si>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</si>
  <si>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</si>
  <si>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</si>
  <si>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</si>
  <si>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</si>
  <si>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</si>
  <si>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</si>
  <si>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</si>
  <si>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</si>
  <si>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</si>
  <si>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</si>
  <si>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</si>
  <si>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</si>
  <si>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</si>
  <si>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</si>
  <si>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</si>
  <si>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</si>
  <si>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</si>
  <si>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</si>
  <si>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</si>
  <si>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</si>
  <si>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</si>
  <si>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</si>
  <si>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</si>
  <si>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</si>
  <si>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</si>
  <si>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</si>
  <si>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</si>
  <si>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</si>
  <si>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</si>
  <si>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</si>
  <si>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</si>
  <si>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</si>
  <si>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</si>
  <si>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</si>
  <si>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</si>
  <si>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</si>
  <si>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</si>
  <si>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</si>
  <si>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</si>
  <si>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</si>
  <si>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</si>
  <si>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</si>
  <si>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</si>
  <si>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</si>
  <si>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</si>
  <si>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</si>
  <si>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</si>
  <si>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</si>
  <si>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</si>
  <si>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</si>
  <si>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</si>
  <si>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</si>
  <si>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</si>
  <si>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</si>
  <si>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</si>
  <si>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</si>
  <si>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</si>
  <si>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</si>
  <si>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</si>
  <si>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</si>
  <si>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</si>
  <si>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</si>
  <si>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</si>
  <si>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</si>
  <si>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</si>
  <si>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</si>
  <si>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</si>
  <si>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</si>
  <si>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</si>
  <si>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</si>
  <si>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</si>
  <si>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</si>
  <si>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</si>
  <si>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</si>
  <si>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</si>
  <si>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</si>
  <si>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</si>
  <si>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</si>
  <si>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</si>
  <si>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</si>
  <si>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</si>
  <si>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</si>
  <si>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</si>
  <si>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</si>
  <si>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</si>
  <si>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</si>
  <si>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</si>
  <si>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</si>
  <si>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</si>
  <si>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</si>
  <si>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</si>
  <si>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</si>
  <si>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</si>
  <si>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</si>
  <si>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</si>
  <si>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</si>
  <si>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</si>
  <si>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</si>
  <si>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</si>
  <si>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</si>
  <si>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</si>
  <si>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</si>
  <si>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</si>
  <si>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</si>
  <si>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</si>
  <si>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</si>
  <si>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</si>
  <si>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</si>
  <si>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</si>
  <si>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</si>
  <si>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</si>
  <si>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</si>
  <si>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</si>
  <si>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</si>
  <si>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</si>
  <si>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</si>
  <si>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</si>
  <si>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</si>
  <si>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</si>
  <si>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</si>
  <si>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</si>
  <si>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</si>
  <si>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</si>
  <si>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</si>
  <si>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</si>
  <si>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</si>
  <si>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</si>
  <si>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</si>
  <si>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</si>
  <si>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</si>
  <si>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</si>
  <si>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</si>
  <si>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</si>
  <si>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</si>
  <si>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</si>
  <si>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</si>
  <si>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</si>
  <si>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</si>
  <si>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</si>
  <si>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</si>
  <si>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</si>
  <si>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</si>
  <si>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</si>
  <si>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</si>
  <si>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</si>
  <si>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</si>
  <si>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</si>
  <si>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</si>
  <si>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</si>
  <si>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</si>
  <si>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</si>
  <si>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</si>
  <si>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</si>
  <si>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</si>
  <si>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</si>
  <si>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</si>
  <si>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</si>
  <si>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</si>
  <si>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</si>
  <si>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</si>
  <si>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</si>
  <si>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</si>
  <si>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</si>
  <si>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</si>
  <si>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</si>
  <si>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</si>
  <si>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</si>
  <si>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</si>
  <si>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</si>
  <si>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</si>
  <si>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</si>
  <si>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</si>
  <si>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</si>
  <si>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</si>
  <si>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</si>
  <si>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</si>
  <si>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</si>
  <si>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</si>
  <si>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</si>
  <si>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</si>
  <si>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</si>
  <si>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</si>
  <si>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</si>
  <si>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</si>
  <si>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</si>
  <si>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</si>
  <si>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</si>
  <si>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</si>
  <si>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</si>
  <si>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</si>
  <si>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</si>
  <si>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</si>
  <si>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</si>
  <si>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</si>
  <si>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</si>
  <si>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</si>
  <si>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</si>
  <si>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</si>
  <si>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</si>
  <si>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</si>
  <si>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</si>
  <si>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</si>
  <si>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</si>
  <si>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</si>
  <si>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</si>
  <si>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</si>
  <si>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</si>
  <si>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</si>
  <si>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</si>
  <si>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</si>
  <si>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</si>
  <si>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</si>
  <si>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</si>
  <si>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</si>
  <si>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</si>
  <si>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</si>
  <si>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</si>
  <si>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</si>
  <si>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</si>
  <si>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</si>
  <si>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</si>
  <si>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</si>
  <si>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</si>
  <si>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</si>
  <si>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</si>
  <si>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</si>
  <si>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</si>
  <si>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</si>
  <si>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</si>
  <si>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</si>
  <si>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</si>
  <si>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</si>
  <si>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</si>
  <si>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</si>
  <si>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</si>
  <si>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</si>
  <si>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</si>
  <si>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</si>
  <si>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</si>
  <si>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</si>
  <si>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</si>
  <si>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</si>
  <si>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</si>
  <si>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</si>
  <si>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</si>
  <si>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</si>
  <si>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</si>
  <si>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</si>
  <si>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</si>
  <si>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</si>
  <si>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</si>
  <si>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</si>
  <si>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</si>
  <si>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</si>
  <si>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</si>
  <si>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</si>
  <si>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</si>
  <si>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</si>
  <si>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</si>
  <si>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</si>
  <si>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</si>
  <si>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</si>
  <si>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</si>
  <si>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</si>
  <si>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</si>
  <si>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</si>
  <si>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</si>
  <si>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</si>
  <si>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</si>
  <si>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</si>
  <si>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</si>
  <si>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</si>
  <si>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</si>
  <si>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</si>
  <si>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</si>
  <si>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</si>
  <si>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</si>
  <si>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</si>
  <si>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</si>
  <si>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</si>
  <si>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</si>
  <si>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</si>
  <si>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</si>
  <si>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</si>
  <si>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</si>
  <si>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</si>
  <si>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</si>
  <si>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</si>
  <si>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</si>
  <si>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</si>
  <si>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</si>
  <si>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</si>
  <si>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</si>
  <si>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</si>
  <si>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</si>
  <si>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</si>
  <si>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</si>
  <si>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</si>
  <si>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</si>
  <si>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</si>
  <si>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</si>
  <si>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</si>
  <si>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</si>
  <si>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</si>
  <si>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</si>
  <si>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</si>
  <si>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</si>
  <si>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</si>
  <si>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</si>
  <si>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</si>
  <si>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</si>
  <si>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</si>
  <si>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</si>
  <si>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</si>
  <si>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</si>
  <si>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</si>
  <si>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</si>
  <si>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</si>
  <si>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</si>
  <si>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</si>
  <si>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</si>
  <si>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</si>
  <si>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</si>
  <si>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</si>
  <si>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</si>
  <si>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</si>
  <si>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</si>
  <si>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</si>
  <si>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</si>
  <si>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</si>
  <si>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</si>
  <si>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</si>
  <si>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</si>
  <si>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</si>
  <si>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</si>
  <si>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</si>
  <si>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</si>
  <si>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</si>
  <si>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</si>
  <si>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</si>
  <si>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</si>
  <si>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</si>
  <si>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</si>
  <si>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</si>
  <si>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</si>
  <si>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</si>
  <si>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 xml:space="preserve">СПРАВКА ОБ ИСПОЛНЕНИИ КОНСОЛИДИРОВАННОГО БЮДЖЕТА МАМСКО-ЧУЙСКОГО РАЙОНА ЗА  август2022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</si>
</sst>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A5" workbookViewId="0">
      <selection activeCell="H34" sqref="H34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5" t="s">
        <v>475</v>
      </c>
      <c r="C1" s="126"/>
      <c r="D1" s="126"/>
      <c r="E1" s="126"/>
      <c r="F1" s="126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6"/>
      <c r="C3" s="126"/>
      <c r="D3" s="126"/>
      <c r="E3" s="126"/>
      <c r="F3" s="126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7" t="s">
        <v>0</v>
      </c>
      <c r="B6" s="127" t="s">
        <v>1</v>
      </c>
      <c r="C6" s="127" t="s">
        <v>2</v>
      </c>
      <c r="D6" s="129" t="s">
        <v>3</v>
      </c>
      <c r="E6" s="124"/>
      <c r="F6" s="124"/>
      <c r="G6" s="124" t="s">
        <v>300</v>
      </c>
      <c r="H6" s="124"/>
      <c r="I6" s="124"/>
      <c r="J6" s="122" t="s">
        <v>314</v>
      </c>
      <c r="K6" s="122" t="s">
        <v>315</v>
      </c>
      <c r="L6" s="122" t="s">
        <v>316</v>
      </c>
      <c r="M6" s="5"/>
    </row>
    <row r="7" spans="1:13" ht="140.4" customHeight="1" x14ac:dyDescent="0.3">
      <c r="A7" s="128"/>
      <c r="B7" s="128"/>
      <c r="C7" s="128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3"/>
      <c r="K7" s="123"/>
      <c r="L7" s="123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D11+D115</f>
        <v>695954675.29999995</v>
      </c>
      <c r="E9" s="53">
        <f t="shared" si="0"/>
        <v>608043200</v>
      </c>
      <c r="F9" s="53">
        <f t="shared" si="0"/>
        <v>140572675.30000001</v>
      </c>
      <c r="G9" s="53">
        <f t="shared" si="0"/>
        <v>392641088.29000002</v>
      </c>
      <c r="H9" s="53">
        <f t="shared" si="0"/>
        <v>352567132.53000003</v>
      </c>
      <c r="I9" s="53">
        <f t="shared" si="0"/>
        <v>67704765.560000002</v>
      </c>
      <c r="J9" s="53">
        <f>G9/D9*100</f>
        <v>56.417623478245503</v>
      </c>
      <c r="K9" s="53">
        <f>H9/E9*100</f>
        <v>57.983895310399006</v>
      </c>
      <c r="L9" s="53">
        <f>I9/F9*100</f>
        <v>48.163532077275619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96992730</v>
      </c>
      <c r="E11" s="53">
        <f>E12+E19+E25+E37+E45+E51+E61+E67+E74+E79+E108</f>
        <v>75545200</v>
      </c>
      <c r="F11" s="53">
        <f>F12+F19+F25+F37+F45+F51+F61+F67+F74+F79+F108</f>
        <v>21447530</v>
      </c>
      <c r="G11" s="53">
        <f t="shared" ref="G11:G102" si="2">H11+I11</f>
        <v>43999483.839999996</v>
      </c>
      <c r="H11" s="53">
        <f>H12+H19+H25+H37+H45+H51+H61+H67+H74+H79+H108</f>
        <v>32472829.749999996</v>
      </c>
      <c r="I11" s="53">
        <f>I12+I19+I25+I37+I45+I51+I61+I67+I74+I79+I108</f>
        <v>11526654.090000002</v>
      </c>
      <c r="J11" s="53">
        <f t="shared" ref="J11:L47" si="3">G11/D11*100</f>
        <v>45.363692557163816</v>
      </c>
      <c r="K11" s="53">
        <f t="shared" ref="K11:L47" si="4">H11/E11*100</f>
        <v>42.984636681086286</v>
      </c>
      <c r="L11" s="53">
        <f t="shared" ref="L11:L47" si="5">I11/F11*100</f>
        <v>53.743503750781564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67535000</v>
      </c>
      <c r="E12" s="49">
        <f>E13</f>
        <v>51751000</v>
      </c>
      <c r="F12" s="49">
        <f>F13</f>
        <v>15784000</v>
      </c>
      <c r="G12" s="53">
        <f t="shared" si="2"/>
        <v>29823415.080000002</v>
      </c>
      <c r="H12" s="49">
        <f>H13</f>
        <v>22600777.620000001</v>
      </c>
      <c r="I12" s="49">
        <f>I13</f>
        <v>7222637.46</v>
      </c>
      <c r="J12" s="53">
        <f t="shared" si="3"/>
        <v>44.159939409195239</v>
      </c>
      <c r="K12" s="53">
        <f t="shared" si="4"/>
        <v>43.672156325481637</v>
      </c>
      <c r="L12" s="53">
        <f t="shared" si="5"/>
        <v>45.759233781044095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67535000</v>
      </c>
      <c r="E13" s="26">
        <f>SUM(E14:E18)</f>
        <v>51751000</v>
      </c>
      <c r="F13" s="26">
        <f>SUM(F14:F18)</f>
        <v>15784000</v>
      </c>
      <c r="G13" s="20">
        <f t="shared" si="2"/>
        <v>29823415.080000002</v>
      </c>
      <c r="H13" s="26">
        <f>SUM(H14:H18)</f>
        <v>22600777.620000001</v>
      </c>
      <c r="I13" s="26">
        <f>SUM(I14:I18)</f>
        <v>7222637.46</v>
      </c>
      <c r="J13" s="20">
        <f t="shared" si="3"/>
        <v>44.159939409195239</v>
      </c>
      <c r="K13" s="20">
        <f t="shared" si="4"/>
        <v>43.672156325481637</v>
      </c>
      <c r="L13" s="20">
        <f t="shared" si="5"/>
        <v>45.759233781044095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67105000</v>
      </c>
      <c r="E14" s="26">
        <v>51381000</v>
      </c>
      <c r="F14" s="26">
        <v>15724000</v>
      </c>
      <c r="G14" s="20">
        <f t="shared" si="2"/>
        <v>29688249.129999999</v>
      </c>
      <c r="H14" s="26">
        <v>22493284.789999999</v>
      </c>
      <c r="I14" s="26">
        <v>7194964.3399999999</v>
      </c>
      <c r="J14" s="20">
        <f t="shared" si="3"/>
        <v>44.241485925042838</v>
      </c>
      <c r="K14" s="20">
        <f t="shared" si="4"/>
        <v>43.777436776240243</v>
      </c>
      <c r="L14" s="20">
        <f t="shared" si="5"/>
        <v>45.757850038158224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65000</v>
      </c>
      <c r="E15" s="26">
        <v>15000</v>
      </c>
      <c r="F15" s="26">
        <v>50000</v>
      </c>
      <c r="G15" s="20">
        <f t="shared" si="2"/>
        <v>36120.26</v>
      </c>
      <c r="H15" s="26">
        <v>33064.36</v>
      </c>
      <c r="I15" s="26">
        <v>3055.9</v>
      </c>
      <c r="J15" s="20">
        <f t="shared" si="3"/>
        <v>55.56963076923077</v>
      </c>
      <c r="K15" s="20">
        <f t="shared" si="4"/>
        <v>220.42906666666667</v>
      </c>
      <c r="L15" s="20">
        <f t="shared" si="5"/>
        <v>6.1117999999999997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47000</v>
      </c>
      <c r="E16" s="26">
        <v>37000</v>
      </c>
      <c r="F16" s="26">
        <v>10000</v>
      </c>
      <c r="G16" s="20">
        <f>H16+I16</f>
        <v>29452.1</v>
      </c>
      <c r="H16" s="26">
        <v>22312.17</v>
      </c>
      <c r="I16" s="26">
        <v>7139.93</v>
      </c>
      <c r="J16" s="20">
        <f t="shared" si="3"/>
        <v>62.664042553191493</v>
      </c>
      <c r="K16" s="20">
        <f t="shared" si="4"/>
        <v>60.30316216216216</v>
      </c>
      <c r="L16" s="20">
        <f t="shared" si="5"/>
        <v>71.399299999999997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18000</v>
      </c>
      <c r="E17" s="26">
        <v>18000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3">
      <c r="A18" s="120" t="s">
        <v>467</v>
      </c>
      <c r="B18" s="24" t="s">
        <v>19</v>
      </c>
      <c r="C18" s="25" t="s">
        <v>460</v>
      </c>
      <c r="D18" s="26">
        <f>E18+F18</f>
        <v>300000</v>
      </c>
      <c r="E18" s="26">
        <v>300000</v>
      </c>
      <c r="F18" s="26"/>
      <c r="G18" s="20">
        <v>52116.3</v>
      </c>
      <c r="H18" s="26">
        <v>52116.3</v>
      </c>
      <c r="I18" s="26">
        <v>17477.29</v>
      </c>
      <c r="J18" s="20">
        <f t="shared" si="3"/>
        <v>17.372100000000003</v>
      </c>
      <c r="K18" s="20">
        <f t="shared" si="4"/>
        <v>17.372100000000003</v>
      </c>
      <c r="L18" s="20" t="e">
        <f t="shared" si="5"/>
        <v>#DIV/0!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2490430</v>
      </c>
      <c r="E19" s="49">
        <f>E20</f>
        <v>0</v>
      </c>
      <c r="F19" s="49">
        <f>F20</f>
        <v>2490430</v>
      </c>
      <c r="G19" s="53">
        <f t="shared" si="2"/>
        <v>1803542.75</v>
      </c>
      <c r="H19" s="49">
        <f>H20</f>
        <v>0</v>
      </c>
      <c r="I19" s="49">
        <f>I20</f>
        <v>1803542.75</v>
      </c>
      <c r="J19" s="53">
        <f t="shared" si="3"/>
        <v>72.418929662748994</v>
      </c>
      <c r="K19" s="53" t="e">
        <f t="shared" si="4"/>
        <v>#DIV/0!</v>
      </c>
      <c r="L19" s="53">
        <f t="shared" si="5"/>
        <v>72.418929662748994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2490430</v>
      </c>
      <c r="E20" s="26">
        <f>SUM(E21:E24)</f>
        <v>0</v>
      </c>
      <c r="F20" s="26">
        <f>SUM(F21:F24)</f>
        <v>2490430</v>
      </c>
      <c r="G20" s="20">
        <f t="shared" si="2"/>
        <v>1803542.75</v>
      </c>
      <c r="H20" s="26">
        <f>SUM(H21:H24)</f>
        <v>0</v>
      </c>
      <c r="I20" s="26">
        <f>SUM(I21:I24)</f>
        <v>1803542.75</v>
      </c>
      <c r="J20" s="20">
        <f t="shared" si="3"/>
        <v>72.418929662748994</v>
      </c>
      <c r="K20" s="20" t="e">
        <f t="shared" si="4"/>
        <v>#DIV/0!</v>
      </c>
      <c r="L20" s="20">
        <f t="shared" si="5"/>
        <v>72.418929662748994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1126000</v>
      </c>
      <c r="E21" s="26"/>
      <c r="F21" s="26">
        <v>1126000</v>
      </c>
      <c r="G21" s="20">
        <f t="shared" si="2"/>
        <v>885102.25</v>
      </c>
      <c r="H21" s="26"/>
      <c r="I21" s="26">
        <v>885102.25</v>
      </c>
      <c r="J21" s="20">
        <f t="shared" si="3"/>
        <v>78.605883658969802</v>
      </c>
      <c r="K21" s="20" t="e">
        <f t="shared" si="4"/>
        <v>#DIV/0!</v>
      </c>
      <c r="L21" s="20">
        <f t="shared" si="5"/>
        <v>78.605883658969802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6240</v>
      </c>
      <c r="E22" s="26"/>
      <c r="F22" s="26">
        <v>6240</v>
      </c>
      <c r="G22" s="20">
        <f t="shared" si="2"/>
        <v>5117.5</v>
      </c>
      <c r="H22" s="26"/>
      <c r="I22" s="26">
        <v>5117.5</v>
      </c>
      <c r="J22" s="20">
        <f t="shared" si="3"/>
        <v>82.011217948717956</v>
      </c>
      <c r="K22" s="20" t="e">
        <f t="shared" si="4"/>
        <v>#DIV/0!</v>
      </c>
      <c r="L22" s="20">
        <f t="shared" si="5"/>
        <v>82.011217948717956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1499380</v>
      </c>
      <c r="E23" s="26"/>
      <c r="F23" s="26">
        <v>1499380</v>
      </c>
      <c r="G23" s="20">
        <f t="shared" si="2"/>
        <v>1016363.94</v>
      </c>
      <c r="H23" s="26"/>
      <c r="I23" s="26">
        <v>1016363.94</v>
      </c>
      <c r="J23" s="20">
        <f t="shared" si="3"/>
        <v>67.785614053808914</v>
      </c>
      <c r="K23" s="20" t="e">
        <f t="shared" si="4"/>
        <v>#DIV/0!</v>
      </c>
      <c r="L23" s="20">
        <f t="shared" si="5"/>
        <v>67.785614053808914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-141190</v>
      </c>
      <c r="E24" s="26"/>
      <c r="F24" s="26">
        <v>-141190</v>
      </c>
      <c r="G24" s="20">
        <f t="shared" si="2"/>
        <v>-103040.94</v>
      </c>
      <c r="H24" s="26">
        <v>0</v>
      </c>
      <c r="I24" s="26">
        <v>-103040.94</v>
      </c>
      <c r="J24" s="20">
        <f t="shared" si="3"/>
        <v>72.980338550888874</v>
      </c>
      <c r="K24" s="20" t="e">
        <f t="shared" si="4"/>
        <v>#DIV/0!</v>
      </c>
      <c r="L24" s="20">
        <f t="shared" si="5"/>
        <v>72.980338550888874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2860000</v>
      </c>
      <c r="E25" s="49">
        <f>E26+E32+E35</f>
        <v>2860000</v>
      </c>
      <c r="F25" s="49">
        <f>F26+F32+F35</f>
        <v>0</v>
      </c>
      <c r="G25" s="53">
        <f t="shared" si="2"/>
        <v>2302876.2400000002</v>
      </c>
      <c r="H25" s="49">
        <f>H26+H32+H35</f>
        <v>2302876.2400000002</v>
      </c>
      <c r="I25" s="49">
        <f>I26+I32+I35</f>
        <v>0</v>
      </c>
      <c r="J25" s="53">
        <f t="shared" si="3"/>
        <v>80.520148251748253</v>
      </c>
      <c r="K25" s="53">
        <f t="shared" si="4"/>
        <v>80.520148251748253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2200000</v>
      </c>
      <c r="E26" s="26">
        <f>SUM(E27:E31)</f>
        <v>2200000</v>
      </c>
      <c r="F26" s="26">
        <f>SUM(F27:F31)</f>
        <v>0</v>
      </c>
      <c r="G26" s="20">
        <f t="shared" si="2"/>
        <v>1618971.12</v>
      </c>
      <c r="H26" s="26">
        <f>SUM(H27:H31)</f>
        <v>1618971.12</v>
      </c>
      <c r="I26" s="26">
        <v>0</v>
      </c>
      <c r="J26" s="20">
        <f t="shared" si="3"/>
        <v>73.58959636363636</v>
      </c>
      <c r="K26" s="20">
        <f t="shared" si="4"/>
        <v>73.58959636363636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1320000</v>
      </c>
      <c r="E27" s="26">
        <v>1320000</v>
      </c>
      <c r="F27" s="26">
        <v>0</v>
      </c>
      <c r="G27" s="20">
        <f t="shared" si="2"/>
        <v>693253.12</v>
      </c>
      <c r="H27" s="26">
        <v>693253.12</v>
      </c>
      <c r="I27" s="26">
        <v>0</v>
      </c>
      <c r="J27" s="20">
        <f t="shared" si="3"/>
        <v>52.519175757575752</v>
      </c>
      <c r="K27" s="20">
        <f t="shared" si="4"/>
        <v>52.519175757575752</v>
      </c>
      <c r="L27" s="20" t="e">
        <f t="shared" si="5"/>
        <v>#DIV/0!</v>
      </c>
      <c r="M27" s="7"/>
    </row>
    <row r="28" spans="1:13" ht="62.4" x14ac:dyDescent="0.3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341</v>
      </c>
      <c r="D29" s="26">
        <f t="shared" si="1"/>
        <v>880000</v>
      </c>
      <c r="E29" s="26">
        <v>880000</v>
      </c>
      <c r="F29" s="26">
        <v>0</v>
      </c>
      <c r="G29" s="20">
        <f t="shared" si="2"/>
        <v>925718</v>
      </c>
      <c r="H29" s="26">
        <v>925718</v>
      </c>
      <c r="I29" s="26">
        <v>0</v>
      </c>
      <c r="J29" s="20">
        <f t="shared" si="3"/>
        <v>105.19522727272728</v>
      </c>
      <c r="K29" s="20">
        <f t="shared" si="4"/>
        <v>105.19522727272728</v>
      </c>
      <c r="L29" s="20" t="e">
        <f t="shared" si="5"/>
        <v>#DIV/0!</v>
      </c>
      <c r="M29" s="7"/>
    </row>
    <row r="30" spans="1:13" ht="78" x14ac:dyDescent="0.3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46253.97</v>
      </c>
      <c r="H32" s="26">
        <f>H33+H34</f>
        <v>46253.97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46251.97</v>
      </c>
      <c r="H33" s="26">
        <v>46251.97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6" x14ac:dyDescent="0.3">
      <c r="A34" s="121" t="s">
        <v>469</v>
      </c>
      <c r="B34" s="24" t="s">
        <v>19</v>
      </c>
      <c r="C34" s="25" t="s">
        <v>468</v>
      </c>
      <c r="D34" s="26">
        <f t="shared" si="1"/>
        <v>0</v>
      </c>
      <c r="E34" s="26"/>
      <c r="F34" s="26"/>
      <c r="G34" s="20">
        <f t="shared" si="2"/>
        <v>2</v>
      </c>
      <c r="H34" s="26">
        <v>2</v>
      </c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347</v>
      </c>
      <c r="D35" s="26">
        <f t="shared" si="1"/>
        <v>660000</v>
      </c>
      <c r="E35" s="26">
        <f>E36</f>
        <v>660000</v>
      </c>
      <c r="F35" s="26">
        <f>F36</f>
        <v>0</v>
      </c>
      <c r="G35" s="20">
        <f t="shared" si="2"/>
        <v>637651.15</v>
      </c>
      <c r="H35" s="26">
        <f>H36</f>
        <v>637651.15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346</v>
      </c>
      <c r="D36" s="26">
        <f>E36+F36</f>
        <v>660000</v>
      </c>
      <c r="E36" s="26">
        <v>660000</v>
      </c>
      <c r="F36" s="26"/>
      <c r="G36" s="20">
        <f>H36+I36</f>
        <v>637651.15</v>
      </c>
      <c r="H36" s="26">
        <v>637651.15</v>
      </c>
      <c r="I36" s="26"/>
      <c r="J36" s="20">
        <f t="shared" si="3"/>
        <v>96.613810606060611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1155000</v>
      </c>
      <c r="E37" s="49">
        <f>E38+E41</f>
        <v>0</v>
      </c>
      <c r="F37" s="49">
        <f>F38+F41</f>
        <v>1155000</v>
      </c>
      <c r="G37" s="53">
        <f t="shared" si="2"/>
        <v>145179.49</v>
      </c>
      <c r="H37" s="49">
        <f>H38+H41</f>
        <v>-102.50999999999999</v>
      </c>
      <c r="I37" s="49">
        <f>I38+I41</f>
        <v>145282</v>
      </c>
      <c r="J37" s="53">
        <f t="shared" si="3"/>
        <v>12.569652813852814</v>
      </c>
      <c r="K37" s="53" t="e">
        <f t="shared" si="4"/>
        <v>#DIV/0!</v>
      </c>
      <c r="L37" s="53">
        <f t="shared" si="5"/>
        <v>12.578528138528139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400000</v>
      </c>
      <c r="E38" s="26">
        <f>E40+E39</f>
        <v>0</v>
      </c>
      <c r="F38" s="26">
        <f>F40</f>
        <v>400000</v>
      </c>
      <c r="G38" s="53">
        <f t="shared" si="2"/>
        <v>-60778.97</v>
      </c>
      <c r="H38" s="26">
        <f>H40+H39</f>
        <v>-174.5</v>
      </c>
      <c r="I38" s="26">
        <f>I40</f>
        <v>-60604.47</v>
      </c>
      <c r="J38" s="20">
        <f t="shared" si="3"/>
        <v>-15.1947425</v>
      </c>
      <c r="K38" s="20" t="e">
        <f t="shared" si="4"/>
        <v>#DIV/0!</v>
      </c>
      <c r="L38" s="20">
        <f t="shared" si="5"/>
        <v>-15.1511175</v>
      </c>
      <c r="M38" s="7"/>
    </row>
    <row r="39" spans="1:13" ht="78" x14ac:dyDescent="0.3">
      <c r="A39" s="114" t="s">
        <v>446</v>
      </c>
      <c r="B39" s="24"/>
      <c r="C39" s="25" t="s">
        <v>444</v>
      </c>
      <c r="D39" s="26">
        <f>E39+F39</f>
        <v>0</v>
      </c>
      <c r="E39" s="26"/>
      <c r="F39" s="26"/>
      <c r="G39" s="53">
        <f>H39+I39</f>
        <v>-174.5</v>
      </c>
      <c r="H39" s="26">
        <v>-174.5</v>
      </c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445</v>
      </c>
      <c r="D40" s="26">
        <f t="shared" si="1"/>
        <v>400000</v>
      </c>
      <c r="E40" s="26"/>
      <c r="F40" s="26">
        <v>400000</v>
      </c>
      <c r="G40" s="20">
        <f t="shared" si="2"/>
        <v>-60604.47</v>
      </c>
      <c r="H40" s="26"/>
      <c r="I40" s="26">
        <v>-60604.47</v>
      </c>
      <c r="J40" s="20">
        <f t="shared" si="3"/>
        <v>-15.1511175</v>
      </c>
      <c r="K40" s="20" t="e">
        <f t="shared" si="4"/>
        <v>#DIV/0!</v>
      </c>
      <c r="L40" s="20">
        <f t="shared" si="5"/>
        <v>-15.1511175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755000</v>
      </c>
      <c r="E41" s="26">
        <f>E42+E43+E44</f>
        <v>0</v>
      </c>
      <c r="F41" s="26">
        <f>F42+F44</f>
        <v>755000</v>
      </c>
      <c r="G41" s="20">
        <f t="shared" si="2"/>
        <v>205958.46</v>
      </c>
      <c r="H41" s="26">
        <f>H42+H43+H44</f>
        <v>71.990000000000009</v>
      </c>
      <c r="I41" s="26">
        <f>I42+I44+I43</f>
        <v>205886.47</v>
      </c>
      <c r="J41" s="20">
        <f t="shared" si="3"/>
        <v>27.279266225165561</v>
      </c>
      <c r="K41" s="20" t="e">
        <f t="shared" si="4"/>
        <v>#DIV/0!</v>
      </c>
      <c r="L41" s="20">
        <f t="shared" si="5"/>
        <v>27.269731125827818</v>
      </c>
      <c r="M41" s="7"/>
    </row>
    <row r="42" spans="1:13" ht="62.4" x14ac:dyDescent="0.3">
      <c r="A42" s="114" t="s">
        <v>61</v>
      </c>
      <c r="B42" s="24" t="s">
        <v>19</v>
      </c>
      <c r="C42" s="25" t="s">
        <v>470</v>
      </c>
      <c r="D42" s="26">
        <f t="shared" si="1"/>
        <v>625000</v>
      </c>
      <c r="E42" s="26"/>
      <c r="F42" s="26">
        <v>625000</v>
      </c>
      <c r="G42" s="20">
        <f t="shared" si="2"/>
        <v>180608.99</v>
      </c>
      <c r="H42" s="26"/>
      <c r="I42" s="26">
        <v>180608.99</v>
      </c>
      <c r="J42" s="20">
        <f t="shared" si="3"/>
        <v>28.897438399999999</v>
      </c>
      <c r="K42" s="20" t="e">
        <f t="shared" si="4"/>
        <v>#DIV/0!</v>
      </c>
      <c r="L42" s="20">
        <f t="shared" si="5"/>
        <v>28.897438399999999</v>
      </c>
      <c r="M42" s="7"/>
    </row>
    <row r="43" spans="1:13" ht="63.75" customHeight="1" x14ac:dyDescent="0.3">
      <c r="A43" s="114" t="s">
        <v>458</v>
      </c>
      <c r="B43" s="24" t="s">
        <v>19</v>
      </c>
      <c r="C43" s="25" t="s">
        <v>455</v>
      </c>
      <c r="D43" s="26">
        <f t="shared" si="1"/>
        <v>0</v>
      </c>
      <c r="E43" s="26"/>
      <c r="F43" s="26"/>
      <c r="G43" s="20">
        <f t="shared" si="2"/>
        <v>21</v>
      </c>
      <c r="H43" s="26">
        <v>19</v>
      </c>
      <c r="I43" s="26">
        <v>2</v>
      </c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336</v>
      </c>
      <c r="D44" s="26">
        <f t="shared" si="1"/>
        <v>130000</v>
      </c>
      <c r="E44" s="26"/>
      <c r="F44" s="26">
        <v>130000</v>
      </c>
      <c r="G44" s="20">
        <f t="shared" si="2"/>
        <v>25328.47</v>
      </c>
      <c r="H44" s="26">
        <v>52.99</v>
      </c>
      <c r="I44" s="26">
        <v>25275.48</v>
      </c>
      <c r="J44" s="20">
        <f t="shared" si="3"/>
        <v>19.483438461538462</v>
      </c>
      <c r="K44" s="20" t="e">
        <f t="shared" si="4"/>
        <v>#DIV/0!</v>
      </c>
      <c r="L44" s="20">
        <f t="shared" si="5"/>
        <v>19.442676923076924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600000</v>
      </c>
      <c r="E45" s="49">
        <f>E46+E48</f>
        <v>600000</v>
      </c>
      <c r="F45" s="49">
        <f>F46+F48</f>
        <v>0</v>
      </c>
      <c r="G45" s="53">
        <f t="shared" si="2"/>
        <v>193582.76</v>
      </c>
      <c r="H45" s="49">
        <f>H46+H48</f>
        <v>193582.76</v>
      </c>
      <c r="I45" s="49">
        <f>I46+I48</f>
        <v>0</v>
      </c>
      <c r="J45" s="53">
        <f t="shared" si="3"/>
        <v>32.263793333333332</v>
      </c>
      <c r="K45" s="53">
        <f t="shared" si="4"/>
        <v>32.263793333333332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600000</v>
      </c>
      <c r="E46" s="26">
        <f>E47</f>
        <v>600000</v>
      </c>
      <c r="F46" s="26">
        <f>F47</f>
        <v>0</v>
      </c>
      <c r="G46" s="20">
        <f t="shared" si="2"/>
        <v>193582.76</v>
      </c>
      <c r="H46" s="26">
        <f>H47</f>
        <v>193582.76</v>
      </c>
      <c r="I46" s="26">
        <f>I47</f>
        <v>0</v>
      </c>
      <c r="J46" s="20">
        <f t="shared" si="3"/>
        <v>32.263793333333332</v>
      </c>
      <c r="K46" s="20">
        <f t="shared" si="4"/>
        <v>32.263793333333332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600000</v>
      </c>
      <c r="E47" s="26">
        <v>600000</v>
      </c>
      <c r="F47" s="26"/>
      <c r="G47" s="20">
        <f t="shared" si="2"/>
        <v>193582.76</v>
      </c>
      <c r="H47" s="26">
        <v>193582.76</v>
      </c>
      <c r="I47" s="26"/>
      <c r="J47" s="20">
        <f t="shared" si="3"/>
        <v>32.263793333333332</v>
      </c>
      <c r="K47" s="20">
        <f t="shared" si="4"/>
        <v>32.263793333333332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4436550</v>
      </c>
      <c r="E51" s="49">
        <f t="shared" ref="E51:I51" si="9">E52</f>
        <v>2753000</v>
      </c>
      <c r="F51" s="49">
        <f t="shared" si="9"/>
        <v>1683550</v>
      </c>
      <c r="G51" s="53">
        <f t="shared" si="2"/>
        <v>2711537.1799999997</v>
      </c>
      <c r="H51" s="49">
        <f t="shared" si="9"/>
        <v>814927.23</v>
      </c>
      <c r="I51" s="49">
        <f t="shared" si="9"/>
        <v>1896609.95</v>
      </c>
      <c r="J51" s="53">
        <f t="shared" si="6"/>
        <v>61.118147659780675</v>
      </c>
      <c r="K51" s="53">
        <f t="shared" si="7"/>
        <v>29.601424990918996</v>
      </c>
      <c r="L51" s="53">
        <f t="shared" si="8"/>
        <v>112.65539782008256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4436550</v>
      </c>
      <c r="E52" s="26">
        <f>E53+E57</f>
        <v>2753000</v>
      </c>
      <c r="F52" s="26">
        <f>F53+F57+F56</f>
        <v>1683550</v>
      </c>
      <c r="G52" s="20">
        <f>H52+I52</f>
        <v>2711537.1799999997</v>
      </c>
      <c r="H52" s="26">
        <f>H53+H57+H60</f>
        <v>814927.23</v>
      </c>
      <c r="I52" s="26">
        <f>I53+I57+I56</f>
        <v>1896609.95</v>
      </c>
      <c r="J52" s="20">
        <f t="shared" si="6"/>
        <v>61.118147659780675</v>
      </c>
      <c r="K52" s="20">
        <f t="shared" si="7"/>
        <v>29.601424990918996</v>
      </c>
      <c r="L52" s="20">
        <f t="shared" si="8"/>
        <v>112.65539782008256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821100</v>
      </c>
      <c r="E53" s="26">
        <f t="shared" ref="E53:F53" si="10">SUM(E54:E55)</f>
        <v>686000</v>
      </c>
      <c r="F53" s="26">
        <f t="shared" si="10"/>
        <v>135100</v>
      </c>
      <c r="G53" s="20">
        <f t="shared" ref="G53:G59" si="11">H53+I53</f>
        <v>619824.04</v>
      </c>
      <c r="H53" s="26">
        <f>SUM(H54:H55)</f>
        <v>403068.98</v>
      </c>
      <c r="I53" s="26">
        <f>I55</f>
        <v>216755.06</v>
      </c>
      <c r="J53" s="20">
        <f t="shared" si="6"/>
        <v>75.487034465960306</v>
      </c>
      <c r="K53" s="20">
        <f t="shared" si="7"/>
        <v>58.7564110787172</v>
      </c>
      <c r="L53" s="20">
        <f t="shared" si="8"/>
        <v>160.44045891931901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186313.83</v>
      </c>
      <c r="H54" s="26">
        <v>186313.83</v>
      </c>
      <c r="I54" s="26"/>
      <c r="J54" s="20">
        <f t="shared" si="6"/>
        <v>33.936945355191256</v>
      </c>
      <c r="K54" s="20">
        <f t="shared" si="7"/>
        <v>33.936945355191256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272100</v>
      </c>
      <c r="E55" s="26">
        <v>137000</v>
      </c>
      <c r="F55" s="26">
        <v>135100</v>
      </c>
      <c r="G55" s="20">
        <f t="shared" si="11"/>
        <v>433510.20999999996</v>
      </c>
      <c r="H55" s="26">
        <v>216755.15</v>
      </c>
      <c r="I55" s="26">
        <v>216755.06</v>
      </c>
      <c r="J55" s="20">
        <f t="shared" si="6"/>
        <v>159.32018008085262</v>
      </c>
      <c r="K55" s="20">
        <f t="shared" si="7"/>
        <v>158.2154379562044</v>
      </c>
      <c r="L55" s="20">
        <f t="shared" si="8"/>
        <v>160.44045891931901</v>
      </c>
      <c r="M55" s="7"/>
    </row>
    <row r="56" spans="1:13" ht="93.75" customHeight="1" x14ac:dyDescent="0.3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450</v>
      </c>
      <c r="D56" s="26">
        <f>E56+F56</f>
        <v>200450</v>
      </c>
      <c r="E56" s="26"/>
      <c r="F56" s="26">
        <v>200450</v>
      </c>
      <c r="G56" s="20"/>
      <c r="H56" s="26"/>
      <c r="I56" s="26"/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3415000</v>
      </c>
      <c r="E57" s="26">
        <f>E58+E59</f>
        <v>2067000</v>
      </c>
      <c r="F57" s="26">
        <f>F58+F59</f>
        <v>1348000</v>
      </c>
      <c r="G57" s="20">
        <f t="shared" si="11"/>
        <v>2091664.64</v>
      </c>
      <c r="H57" s="26">
        <f t="shared" ref="H57" si="12">SUM(H58:H59)</f>
        <v>411809.75</v>
      </c>
      <c r="I57" s="26">
        <f>I59</f>
        <v>1679854.89</v>
      </c>
      <c r="J57" s="26">
        <f>J58+J59</f>
        <v>144.5413801101526</v>
      </c>
      <c r="K57" s="20">
        <f t="shared" si="7"/>
        <v>19.923064828253509</v>
      </c>
      <c r="L57" s="20">
        <f t="shared" si="8"/>
        <v>124.6183152818991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2067000</v>
      </c>
      <c r="E58" s="26">
        <v>2067000</v>
      </c>
      <c r="F58" s="26"/>
      <c r="G58" s="20">
        <f t="shared" si="11"/>
        <v>411809.75</v>
      </c>
      <c r="H58" s="26">
        <v>411809.75</v>
      </c>
      <c r="I58" s="26"/>
      <c r="J58" s="20">
        <f t="shared" si="6"/>
        <v>19.923064828253509</v>
      </c>
      <c r="K58" s="20">
        <f t="shared" si="7"/>
        <v>19.923064828253509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433</v>
      </c>
      <c r="D59" s="26">
        <f t="shared" si="1"/>
        <v>1348000</v>
      </c>
      <c r="E59" s="26"/>
      <c r="F59" s="26">
        <v>1348000</v>
      </c>
      <c r="G59" s="20">
        <f t="shared" si="11"/>
        <v>1679854.89</v>
      </c>
      <c r="H59" s="26"/>
      <c r="I59" s="26">
        <v>1679854.89</v>
      </c>
      <c r="J59" s="20">
        <f t="shared" si="6"/>
        <v>124.6183152818991</v>
      </c>
      <c r="K59" s="20" t="e">
        <f t="shared" si="7"/>
        <v>#DIV/0!</v>
      </c>
      <c r="L59" s="20">
        <f t="shared" si="8"/>
        <v>124.6183152818991</v>
      </c>
      <c r="M59" s="7"/>
    </row>
    <row r="60" spans="1:13" ht="313.5" customHeight="1" x14ac:dyDescent="0.3">
      <c r="A60" s="114" t="s">
        <v>441</v>
      </c>
      <c r="B60" s="24" t="s">
        <v>19</v>
      </c>
      <c r="C60" s="25" t="s">
        <v>440</v>
      </c>
      <c r="D60" s="26">
        <f>E60+F60</f>
        <v>0</v>
      </c>
      <c r="E60" s="26"/>
      <c r="F60" s="26"/>
      <c r="G60" s="20">
        <f>H60+I60</f>
        <v>48.5</v>
      </c>
      <c r="H60" s="26">
        <v>48.5</v>
      </c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166000</v>
      </c>
      <c r="E61" s="49">
        <f>E62</f>
        <v>166000</v>
      </c>
      <c r="F61" s="49">
        <f>F62</f>
        <v>0</v>
      </c>
      <c r="G61" s="53">
        <f t="shared" si="2"/>
        <v>156072.46</v>
      </c>
      <c r="H61" s="49">
        <f>H62</f>
        <v>156072.46</v>
      </c>
      <c r="I61" s="49">
        <f>I62</f>
        <v>0</v>
      </c>
      <c r="J61" s="53">
        <f t="shared" si="6"/>
        <v>94.019554216867462</v>
      </c>
      <c r="K61" s="53">
        <f t="shared" si="7"/>
        <v>94.019554216867462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166000</v>
      </c>
      <c r="E62" s="26">
        <f>SUM(E63:E66)</f>
        <v>166000</v>
      </c>
      <c r="F62" s="26">
        <f>SUM(F63:F66)</f>
        <v>0</v>
      </c>
      <c r="G62" s="20">
        <f t="shared" si="2"/>
        <v>156072.46</v>
      </c>
      <c r="H62" s="26">
        <f>SUM(H63:H66)</f>
        <v>156072.46</v>
      </c>
      <c r="I62" s="26">
        <f>SUM(I63:I66)</f>
        <v>0</v>
      </c>
      <c r="J62" s="20">
        <f t="shared" si="6"/>
        <v>94.019554216867462</v>
      </c>
      <c r="K62" s="20">
        <f t="shared" si="7"/>
        <v>94.019554216867462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123000</v>
      </c>
      <c r="E63" s="26">
        <v>123000</v>
      </c>
      <c r="F63" s="26"/>
      <c r="G63" s="20">
        <f t="shared" si="2"/>
        <v>121961</v>
      </c>
      <c r="H63" s="26">
        <v>121961</v>
      </c>
      <c r="I63" s="26"/>
      <c r="J63" s="20">
        <f t="shared" si="6"/>
        <v>99.155284552845529</v>
      </c>
      <c r="K63" s="20">
        <f t="shared" si="7"/>
        <v>99.155284552845529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447</v>
      </c>
      <c r="D64" s="26">
        <f t="shared" si="1"/>
        <v>1000</v>
      </c>
      <c r="E64" s="26">
        <v>1000</v>
      </c>
      <c r="F64" s="26"/>
      <c r="G64" s="49">
        <f>H64</f>
        <v>73.78</v>
      </c>
      <c r="H64" s="26">
        <v>73.78</v>
      </c>
      <c r="I64" s="26"/>
      <c r="J64" s="20">
        <f t="shared" si="6"/>
        <v>7.3780000000000001</v>
      </c>
      <c r="K64" s="20">
        <f t="shared" si="7"/>
        <v>7.3780000000000001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2000</v>
      </c>
      <c r="E65" s="26">
        <v>2000</v>
      </c>
      <c r="F65" s="26"/>
      <c r="G65" s="20">
        <f t="shared" si="2"/>
        <v>1002.51</v>
      </c>
      <c r="H65" s="26">
        <v>1002.51</v>
      </c>
      <c r="I65" s="26"/>
      <c r="J65" s="20">
        <f t="shared" si="6"/>
        <v>50.125500000000002</v>
      </c>
      <c r="K65" s="20">
        <f t="shared" si="7"/>
        <v>50.125500000000002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451</v>
      </c>
      <c r="D66" s="26">
        <f t="shared" si="1"/>
        <v>40000</v>
      </c>
      <c r="E66" s="26">
        <v>40000</v>
      </c>
      <c r="F66" s="26"/>
      <c r="G66" s="20">
        <f t="shared" si="2"/>
        <v>33035.17</v>
      </c>
      <c r="H66" s="26">
        <v>33035.17</v>
      </c>
      <c r="I66" s="26"/>
      <c r="J66" s="20">
        <f t="shared" si="6"/>
        <v>82.587924999999998</v>
      </c>
      <c r="K66" s="20">
        <f t="shared" si="7"/>
        <v>82.587924999999998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17276450</v>
      </c>
      <c r="E67" s="49">
        <f>E68+E72+E71</f>
        <v>17076000</v>
      </c>
      <c r="F67" s="49">
        <f>F73</f>
        <v>200450</v>
      </c>
      <c r="G67" s="53">
        <f t="shared" si="2"/>
        <v>6396076.0599999996</v>
      </c>
      <c r="H67" s="49">
        <f>H68+H72+H71</f>
        <v>6187402.4299999997</v>
      </c>
      <c r="I67" s="49">
        <f>I73</f>
        <v>208673.63</v>
      </c>
      <c r="J67" s="53">
        <f t="shared" si="6"/>
        <v>37.021934830361559</v>
      </c>
      <c r="K67" s="53">
        <f t="shared" si="7"/>
        <v>36.234495373623801</v>
      </c>
      <c r="L67" s="53">
        <f t="shared" si="8"/>
        <v>104.10258418558244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16969900</v>
      </c>
      <c r="E68" s="26">
        <f t="shared" ref="E68:H69" si="13">E69</f>
        <v>16969900</v>
      </c>
      <c r="F68" s="26"/>
      <c r="G68" s="20">
        <f t="shared" si="2"/>
        <v>6068245.2000000002</v>
      </c>
      <c r="H68" s="26">
        <f t="shared" si="13"/>
        <v>6068245.2000000002</v>
      </c>
      <c r="I68" s="26"/>
      <c r="J68" s="20">
        <f t="shared" si="6"/>
        <v>35.758874242040321</v>
      </c>
      <c r="K68" s="20">
        <f t="shared" si="7"/>
        <v>35.758874242040321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16969900</v>
      </c>
      <c r="E69" s="26">
        <f t="shared" si="13"/>
        <v>16969900</v>
      </c>
      <c r="F69" s="26"/>
      <c r="G69" s="20">
        <f t="shared" si="2"/>
        <v>6068245.2000000002</v>
      </c>
      <c r="H69" s="26">
        <f t="shared" si="13"/>
        <v>6068245.2000000002</v>
      </c>
      <c r="I69" s="26"/>
      <c r="J69" s="20">
        <f t="shared" si="6"/>
        <v>35.758874242040321</v>
      </c>
      <c r="K69" s="20">
        <f t="shared" si="7"/>
        <v>35.758874242040321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16969900</v>
      </c>
      <c r="E70" s="26">
        <v>16969900</v>
      </c>
      <c r="F70" s="26"/>
      <c r="G70" s="20">
        <f t="shared" si="2"/>
        <v>6068245.2000000002</v>
      </c>
      <c r="H70" s="26">
        <v>6068245.2000000002</v>
      </c>
      <c r="I70" s="26"/>
      <c r="J70" s="20">
        <f t="shared" si="6"/>
        <v>35.758874242040321</v>
      </c>
      <c r="K70" s="20">
        <f t="shared" si="7"/>
        <v>35.758874242040321</v>
      </c>
      <c r="L70" s="20" t="e">
        <f t="shared" si="8"/>
        <v>#DIV/0!</v>
      </c>
      <c r="M70" s="7"/>
    </row>
    <row r="71" spans="1:13" ht="93.6" x14ac:dyDescent="0.3">
      <c r="A71" s="114" t="s">
        <v>464</v>
      </c>
      <c r="B71" s="24" t="s">
        <v>19</v>
      </c>
      <c r="C71" s="25" t="s">
        <v>462</v>
      </c>
      <c r="D71" s="26">
        <f>E71+F71</f>
        <v>1200</v>
      </c>
      <c r="E71" s="26">
        <v>1200</v>
      </c>
      <c r="F71" s="26"/>
      <c r="G71" s="20">
        <f>H71+I71</f>
        <v>706.72</v>
      </c>
      <c r="H71" s="26">
        <v>706.72</v>
      </c>
      <c r="I71" s="26"/>
      <c r="J71" s="20">
        <f t="shared" si="6"/>
        <v>58.893333333333331</v>
      </c>
      <c r="K71" s="20"/>
      <c r="L71" s="20"/>
      <c r="M71" s="7"/>
    </row>
    <row r="72" spans="1:13" ht="31.2" x14ac:dyDescent="0.3">
      <c r="A72" s="114" t="s">
        <v>461</v>
      </c>
      <c r="B72" s="24" t="s">
        <v>19</v>
      </c>
      <c r="C72" s="25" t="s">
        <v>390</v>
      </c>
      <c r="D72" s="26">
        <f>E72</f>
        <v>104900</v>
      </c>
      <c r="E72" s="26">
        <v>104900</v>
      </c>
      <c r="F72" s="26"/>
      <c r="G72" s="20">
        <f>H72</f>
        <v>118450.51</v>
      </c>
      <c r="H72" s="26">
        <v>118450.51</v>
      </c>
      <c r="I72" s="26"/>
      <c r="J72" s="20">
        <f t="shared" si="6"/>
        <v>112.91755004766443</v>
      </c>
      <c r="K72" s="20"/>
      <c r="L72" s="20"/>
      <c r="M72" s="7"/>
    </row>
    <row r="73" spans="1:13" ht="31.2" x14ac:dyDescent="0.3">
      <c r="A73" s="114" t="s">
        <v>471</v>
      </c>
      <c r="B73" s="24" t="s">
        <v>19</v>
      </c>
      <c r="C73" s="25" t="s">
        <v>472</v>
      </c>
      <c r="D73" s="26"/>
      <c r="E73" s="26"/>
      <c r="F73" s="26">
        <v>200450</v>
      </c>
      <c r="G73" s="20"/>
      <c r="H73" s="26"/>
      <c r="I73" s="26">
        <v>208673.63</v>
      </c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196400</v>
      </c>
      <c r="E74" s="49">
        <f>E75+E78</f>
        <v>148200</v>
      </c>
      <c r="F74" s="49">
        <f>F78</f>
        <v>48200</v>
      </c>
      <c r="G74" s="53">
        <f t="shared" si="2"/>
        <v>192900.32</v>
      </c>
      <c r="H74" s="49">
        <f>H75+H78</f>
        <v>96450.15</v>
      </c>
      <c r="I74" s="49">
        <f>I75+I78</f>
        <v>96450.17</v>
      </c>
      <c r="J74" s="53">
        <f t="shared" si="6"/>
        <v>98.218085539714878</v>
      </c>
      <c r="K74" s="53">
        <f t="shared" si="7"/>
        <v>65.081072874493927</v>
      </c>
      <c r="L74" s="53">
        <f t="shared" si="8"/>
        <v>200.10408713692948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ref="E75:E76" si="14">E76</f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3">
      <c r="A78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8" s="24" t="s">
        <v>19</v>
      </c>
      <c r="C78" s="25" t="s">
        <v>473</v>
      </c>
      <c r="D78" s="26">
        <f>E78+F78</f>
        <v>96400</v>
      </c>
      <c r="E78" s="26">
        <v>48200</v>
      </c>
      <c r="F78" s="26">
        <v>48200</v>
      </c>
      <c r="G78" s="20">
        <f>H78+I78</f>
        <v>192900.32</v>
      </c>
      <c r="H78" s="26">
        <v>96450.15</v>
      </c>
      <c r="I78" s="26">
        <v>96450.17</v>
      </c>
      <c r="J78" s="20">
        <f t="shared" si="6"/>
        <v>200.10406639004148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191000</v>
      </c>
      <c r="E79" s="49">
        <f>E80+E95+E97+E100</f>
        <v>191000</v>
      </c>
      <c r="F79" s="49">
        <f>F80+F95+F97+F100</f>
        <v>0</v>
      </c>
      <c r="G79" s="53">
        <f t="shared" si="2"/>
        <v>114594.72</v>
      </c>
      <c r="H79" s="49">
        <f>H80+H95+H97+H100+H92</f>
        <v>114594.72</v>
      </c>
      <c r="I79" s="49">
        <f>I80+I95+I97+I100</f>
        <v>0</v>
      </c>
      <c r="J79" s="53">
        <f t="shared" si="6"/>
        <v>59.997235602094243</v>
      </c>
      <c r="K79" s="53">
        <f t="shared" si="7"/>
        <v>59.997235602094243</v>
      </c>
      <c r="L79" s="53" t="e">
        <f t="shared" si="8"/>
        <v>#DIV/0!</v>
      </c>
      <c r="M79" s="7"/>
    </row>
    <row r="80" spans="1:13" ht="62.4" x14ac:dyDescent="0.3">
      <c r="A80" s="117" t="s">
        <v>348</v>
      </c>
      <c r="B80" s="65" t="s">
        <v>19</v>
      </c>
      <c r="C80" s="66" t="s">
        <v>349</v>
      </c>
      <c r="D80" s="62">
        <f>E80+F80</f>
        <v>134000</v>
      </c>
      <c r="E80" s="26">
        <f>E84+E86+E88+E90+E94+E93+E81+E83+E82+E92</f>
        <v>134000</v>
      </c>
      <c r="F80" s="26">
        <f>F84+F86+F88+F90</f>
        <v>0</v>
      </c>
      <c r="G80" s="20">
        <f>H80+I80</f>
        <v>79404.47</v>
      </c>
      <c r="H80" s="26">
        <f>H84+H86+H88+H90+H81+H94+H93+H83+H82</f>
        <v>79404.47</v>
      </c>
      <c r="I80" s="26">
        <f>I84+I86+I88+I90+I82</f>
        <v>0</v>
      </c>
      <c r="J80" s="20">
        <f t="shared" si="6"/>
        <v>59.257067164179098</v>
      </c>
      <c r="K80" s="20">
        <f t="shared" si="7"/>
        <v>59.257067164179098</v>
      </c>
      <c r="L80" s="20" t="e">
        <f t="shared" si="8"/>
        <v>#DIV/0!</v>
      </c>
      <c r="M80" s="7"/>
    </row>
    <row r="81" spans="1:13" ht="142.5" customHeight="1" x14ac:dyDescent="0.3">
      <c r="A81" s="117" t="s">
        <v>395</v>
      </c>
      <c r="B81" s="65" t="s">
        <v>19</v>
      </c>
      <c r="C81" s="66" t="s">
        <v>392</v>
      </c>
      <c r="D81" s="62">
        <f>E81+F81</f>
        <v>20000</v>
      </c>
      <c r="E81" s="26">
        <v>20000</v>
      </c>
      <c r="F81" s="26"/>
      <c r="G81" s="20">
        <f>H81+I81</f>
        <v>4200</v>
      </c>
      <c r="H81" s="26">
        <v>4200</v>
      </c>
      <c r="I81" s="26"/>
      <c r="J81" s="20">
        <f t="shared" si="6"/>
        <v>21</v>
      </c>
      <c r="K81" s="20"/>
      <c r="L81" s="20"/>
      <c r="M81" s="7"/>
    </row>
    <row r="82" spans="1:13" ht="123" customHeight="1" x14ac:dyDescent="0.3">
      <c r="A82" s="118" t="s">
        <v>453</v>
      </c>
      <c r="B82" s="65" t="s">
        <v>19</v>
      </c>
      <c r="C82" s="66" t="s">
        <v>452</v>
      </c>
      <c r="D82" s="62">
        <f>E82+F82</f>
        <v>22000</v>
      </c>
      <c r="E82" s="26">
        <v>22000</v>
      </c>
      <c r="F82" s="26"/>
      <c r="G82" s="20">
        <f>H82+I82</f>
        <v>5250</v>
      </c>
      <c r="H82" s="26">
        <v>5250</v>
      </c>
      <c r="I82" s="26"/>
      <c r="J82" s="20">
        <f t="shared" si="6"/>
        <v>23.863636363636363</v>
      </c>
      <c r="K82" s="20"/>
      <c r="L82" s="20"/>
      <c r="M82" s="7"/>
    </row>
    <row r="83" spans="1:13" ht="150" customHeight="1" x14ac:dyDescent="0.3">
      <c r="A83" s="117" t="s">
        <v>442</v>
      </c>
      <c r="B83" s="65" t="s">
        <v>19</v>
      </c>
      <c r="C83" s="66" t="s">
        <v>438</v>
      </c>
      <c r="D83" s="62">
        <f>E83</f>
        <v>1000</v>
      </c>
      <c r="E83" s="26">
        <v>1000</v>
      </c>
      <c r="F83" s="26"/>
      <c r="G83" s="20">
        <f>H83</f>
        <v>0</v>
      </c>
      <c r="H83" s="26"/>
      <c r="I83" s="26"/>
      <c r="J83" s="20">
        <f t="shared" si="6"/>
        <v>0</v>
      </c>
      <c r="K83" s="20"/>
      <c r="L83" s="20"/>
      <c r="M83" s="7"/>
    </row>
    <row r="84" spans="1:13" ht="109.2" x14ac:dyDescent="0.3">
      <c r="A84" s="117" t="s">
        <v>350</v>
      </c>
      <c r="B84" s="65" t="s">
        <v>19</v>
      </c>
      <c r="C84" s="66" t="s">
        <v>351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25000</v>
      </c>
      <c r="H84" s="26">
        <f>H85</f>
        <v>25000</v>
      </c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3">
      <c r="A85" s="117" t="s">
        <v>352</v>
      </c>
      <c r="B85" s="65" t="s">
        <v>19</v>
      </c>
      <c r="C85" s="66" t="s">
        <v>353</v>
      </c>
      <c r="D85" s="62">
        <f t="shared" si="16"/>
        <v>0</v>
      </c>
      <c r="E85" s="26"/>
      <c r="F85" s="26"/>
      <c r="G85" s="20">
        <f t="shared" si="17"/>
        <v>25000</v>
      </c>
      <c r="H85" s="26">
        <v>25000</v>
      </c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3.6" x14ac:dyDescent="0.3">
      <c r="A86" s="117" t="s">
        <v>354</v>
      </c>
      <c r="B86" s="65" t="s">
        <v>19</v>
      </c>
      <c r="C86" s="66" t="s">
        <v>355</v>
      </c>
      <c r="D86" s="62">
        <f t="shared" si="16"/>
        <v>1000</v>
      </c>
      <c r="E86" s="26">
        <f>E87</f>
        <v>1000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>
        <f t="shared" si="6"/>
        <v>0</v>
      </c>
      <c r="K86" s="20">
        <f t="shared" si="7"/>
        <v>0</v>
      </c>
      <c r="L86" s="53" t="e">
        <f t="shared" si="8"/>
        <v>#DIV/0!</v>
      </c>
      <c r="M86" s="7"/>
    </row>
    <row r="87" spans="1:13" ht="124.8" x14ac:dyDescent="0.3">
      <c r="A87" s="117" t="s">
        <v>356</v>
      </c>
      <c r="B87" s="65" t="s">
        <v>19</v>
      </c>
      <c r="C87" s="66" t="s">
        <v>357</v>
      </c>
      <c r="D87" s="62">
        <f t="shared" si="16"/>
        <v>1000</v>
      </c>
      <c r="E87" s="26">
        <v>1000</v>
      </c>
      <c r="F87" s="26"/>
      <c r="G87" s="20">
        <f t="shared" si="17"/>
        <v>0</v>
      </c>
      <c r="H87" s="26"/>
      <c r="I87" s="49"/>
      <c r="J87" s="20">
        <f t="shared" si="6"/>
        <v>0</v>
      </c>
      <c r="K87" s="20">
        <f t="shared" si="7"/>
        <v>0</v>
      </c>
      <c r="L87" s="53" t="e">
        <f t="shared" si="8"/>
        <v>#DIV/0!</v>
      </c>
      <c r="M87" s="7"/>
    </row>
    <row r="88" spans="1:13" ht="124.8" x14ac:dyDescent="0.3">
      <c r="A88" s="117" t="s">
        <v>358</v>
      </c>
      <c r="B88" s="65" t="s">
        <v>19</v>
      </c>
      <c r="C88" s="66" t="s">
        <v>359</v>
      </c>
      <c r="D88" s="62">
        <f t="shared" si="16"/>
        <v>1000</v>
      </c>
      <c r="E88" s="26">
        <f>E89</f>
        <v>1000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>
        <f t="shared" si="6"/>
        <v>0</v>
      </c>
      <c r="K88" s="20">
        <f t="shared" si="7"/>
        <v>0</v>
      </c>
      <c r="L88" s="53" t="e">
        <f t="shared" si="8"/>
        <v>#DIV/0!</v>
      </c>
      <c r="M88" s="7"/>
    </row>
    <row r="89" spans="1:13" ht="171.6" x14ac:dyDescent="0.3">
      <c r="A89" s="117" t="s">
        <v>360</v>
      </c>
      <c r="B89" s="65" t="s">
        <v>19</v>
      </c>
      <c r="C89" s="66" t="s">
        <v>361</v>
      </c>
      <c r="D89" s="62">
        <f t="shared" si="16"/>
        <v>1000</v>
      </c>
      <c r="E89" s="26">
        <v>1000</v>
      </c>
      <c r="F89" s="26"/>
      <c r="G89" s="20">
        <f t="shared" si="17"/>
        <v>0</v>
      </c>
      <c r="H89" s="26"/>
      <c r="I89" s="49"/>
      <c r="J89" s="20">
        <f t="shared" si="6"/>
        <v>0</v>
      </c>
      <c r="K89" s="20">
        <f t="shared" si="7"/>
        <v>0</v>
      </c>
      <c r="L89" s="53" t="e">
        <f t="shared" si="8"/>
        <v>#DIV/0!</v>
      </c>
      <c r="M89" s="7"/>
    </row>
    <row r="90" spans="1:13" ht="118.5" customHeight="1" x14ac:dyDescent="0.3">
      <c r="A90" s="117" t="s">
        <v>362</v>
      </c>
      <c r="B90" s="65" t="s">
        <v>19</v>
      </c>
      <c r="C90" s="66" t="s">
        <v>363</v>
      </c>
      <c r="D90" s="62">
        <f t="shared" si="16"/>
        <v>9000</v>
      </c>
      <c r="E90" s="26">
        <f>E91</f>
        <v>9000</v>
      </c>
      <c r="F90" s="26">
        <f>F91</f>
        <v>0</v>
      </c>
      <c r="G90" s="20">
        <f t="shared" si="17"/>
        <v>1650</v>
      </c>
      <c r="H90" s="26">
        <f>H91</f>
        <v>1650</v>
      </c>
      <c r="I90" s="26">
        <f>I91</f>
        <v>0</v>
      </c>
      <c r="J90" s="20">
        <f t="shared" si="6"/>
        <v>18.333333333333332</v>
      </c>
      <c r="K90" s="20">
        <f t="shared" si="7"/>
        <v>18.333333333333332</v>
      </c>
      <c r="L90" s="53" t="e">
        <f t="shared" si="8"/>
        <v>#DIV/0!</v>
      </c>
      <c r="M90" s="7"/>
    </row>
    <row r="91" spans="1:13" ht="210.75" customHeight="1" x14ac:dyDescent="0.3">
      <c r="A91" s="117" t="s">
        <v>364</v>
      </c>
      <c r="B91" s="65" t="s">
        <v>19</v>
      </c>
      <c r="C91" s="66" t="s">
        <v>365</v>
      </c>
      <c r="D91" s="62">
        <f t="shared" si="16"/>
        <v>9000</v>
      </c>
      <c r="E91" s="26">
        <v>9000</v>
      </c>
      <c r="F91" s="49"/>
      <c r="G91" s="20">
        <f t="shared" si="17"/>
        <v>1650</v>
      </c>
      <c r="H91" s="26">
        <v>1650</v>
      </c>
      <c r="I91" s="49"/>
      <c r="J91" s="20">
        <f t="shared" si="6"/>
        <v>18.333333333333332</v>
      </c>
      <c r="K91" s="20">
        <f t="shared" si="7"/>
        <v>18.333333333333332</v>
      </c>
      <c r="L91" s="53" t="e">
        <f t="shared" si="8"/>
        <v>#DIV/0!</v>
      </c>
      <c r="M91" s="7"/>
    </row>
    <row r="92" spans="1:13" ht="162.75" customHeight="1" x14ac:dyDescent="0.3">
      <c r="A92" s="117" t="s">
        <v>443</v>
      </c>
      <c r="B92" s="65" t="s">
        <v>19</v>
      </c>
      <c r="C92" s="66" t="s">
        <v>439</v>
      </c>
      <c r="D92" s="62">
        <f>E92+F92</f>
        <v>0</v>
      </c>
      <c r="E92" s="26"/>
      <c r="F92" s="49"/>
      <c r="G92" s="20">
        <f>H92+I92</f>
        <v>500</v>
      </c>
      <c r="H92" s="26">
        <v>500</v>
      </c>
      <c r="I92" s="49"/>
      <c r="J92" s="20" t="e">
        <f t="shared" si="6"/>
        <v>#DIV/0!</v>
      </c>
      <c r="K92" s="20"/>
      <c r="L92" s="53"/>
      <c r="M92" s="7"/>
    </row>
    <row r="93" spans="1:13" ht="147.75" customHeight="1" x14ac:dyDescent="0.3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429</v>
      </c>
      <c r="D93" s="62">
        <f>E93</f>
        <v>58000</v>
      </c>
      <c r="E93" s="26">
        <v>58000</v>
      </c>
      <c r="F93" s="49"/>
      <c r="G93" s="20">
        <f>H93</f>
        <v>26854.15</v>
      </c>
      <c r="H93" s="26">
        <v>26854.15</v>
      </c>
      <c r="I93" s="49"/>
      <c r="J93" s="20">
        <f t="shared" si="6"/>
        <v>46.300258620689654</v>
      </c>
      <c r="K93" s="20">
        <f t="shared" si="7"/>
        <v>46.300258620689654</v>
      </c>
      <c r="L93" s="53"/>
      <c r="M93" s="7"/>
    </row>
    <row r="94" spans="1:13" ht="146.25" customHeight="1" x14ac:dyDescent="0.3">
      <c r="A94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4" s="65" t="s">
        <v>19</v>
      </c>
      <c r="C94" s="66" t="s">
        <v>394</v>
      </c>
      <c r="D94" s="62">
        <f>E94+F94</f>
        <v>22000</v>
      </c>
      <c r="E94" s="26">
        <v>22000</v>
      </c>
      <c r="F94" s="49"/>
      <c r="G94" s="20">
        <f>H94+I94</f>
        <v>16450.32</v>
      </c>
      <c r="H94" s="26">
        <v>16450.32</v>
      </c>
      <c r="I94" s="49"/>
      <c r="J94" s="20">
        <f t="shared" si="6"/>
        <v>74.774181818181816</v>
      </c>
      <c r="K94" s="20">
        <f t="shared" si="7"/>
        <v>74.774181818181816</v>
      </c>
      <c r="L94" s="53"/>
      <c r="M94" s="7"/>
    </row>
    <row r="95" spans="1:13" ht="62.4" x14ac:dyDescent="0.3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376</v>
      </c>
      <c r="B100" s="65" t="s">
        <v>19</v>
      </c>
      <c r="C100" s="66" t="s">
        <v>377</v>
      </c>
      <c r="D100" s="62">
        <f t="shared" si="16"/>
        <v>57000</v>
      </c>
      <c r="E100" s="26">
        <f>E101+E103+E106</f>
        <v>57000</v>
      </c>
      <c r="F100" s="26">
        <f>F101+F103+F106</f>
        <v>0</v>
      </c>
      <c r="G100" s="20">
        <f t="shared" si="2"/>
        <v>34690.25</v>
      </c>
      <c r="H100" s="26">
        <f>H101+H103+H106</f>
        <v>34690.25</v>
      </c>
      <c r="I100" s="26">
        <f>I101+I103+I106</f>
        <v>0</v>
      </c>
      <c r="J100" s="20">
        <f t="shared" si="6"/>
        <v>60.860087719298249</v>
      </c>
      <c r="K100" s="20">
        <f t="shared" si="7"/>
        <v>60.860087719298249</v>
      </c>
      <c r="L100" s="20" t="e">
        <f t="shared" si="8"/>
        <v>#DIV/0!</v>
      </c>
      <c r="M100" s="7"/>
    </row>
    <row r="101" spans="1:13" ht="78" x14ac:dyDescent="0.3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382</v>
      </c>
      <c r="B103" s="65" t="s">
        <v>19</v>
      </c>
      <c r="C103" s="66" t="s">
        <v>383</v>
      </c>
      <c r="D103" s="62">
        <f t="shared" si="16"/>
        <v>0</v>
      </c>
      <c r="E103" s="26">
        <f>E104+E105</f>
        <v>0</v>
      </c>
      <c r="F103" s="26">
        <f>F104</f>
        <v>0</v>
      </c>
      <c r="G103" s="20">
        <f t="shared" ref="G103:G156" si="18">H103+I103</f>
        <v>36.5</v>
      </c>
      <c r="H103" s="26">
        <f>H104+H105</f>
        <v>36.5</v>
      </c>
      <c r="I103" s="26">
        <f>I104+I105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09.8" thickBot="1" x14ac:dyDescent="0.35">
      <c r="A104" s="117" t="s">
        <v>384</v>
      </c>
      <c r="B104" s="65" t="s">
        <v>19</v>
      </c>
      <c r="C104" s="66" t="s">
        <v>385</v>
      </c>
      <c r="D104" s="62">
        <f t="shared" si="16"/>
        <v>0</v>
      </c>
      <c r="E104" s="26"/>
      <c r="F104" s="26"/>
      <c r="G104" s="20">
        <f t="shared" si="18"/>
        <v>36.5</v>
      </c>
      <c r="H104" s="26">
        <v>36.5</v>
      </c>
      <c r="I104" s="26"/>
      <c r="J104" s="26" t="e">
        <f t="shared" si="6"/>
        <v>#DIV/0!</v>
      </c>
      <c r="K104" s="26" t="e">
        <f t="shared" si="7"/>
        <v>#DIV/0!</v>
      </c>
      <c r="L104" s="26" t="e">
        <f t="shared" si="8"/>
        <v>#DIV/0!</v>
      </c>
      <c r="M104" s="7"/>
    </row>
    <row r="105" spans="1:13" ht="93" x14ac:dyDescent="0.3">
      <c r="A105" s="119" t="s">
        <v>391</v>
      </c>
      <c r="B105" s="65" t="s">
        <v>19</v>
      </c>
      <c r="C105" s="66" t="str">
        <f>[4]Доходы!$S$106</f>
        <v xml:space="preserve"> 000 1161012901 0000 140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386</v>
      </c>
      <c r="B106" s="65" t="s">
        <v>19</v>
      </c>
      <c r="C106" s="66" t="s">
        <v>387</v>
      </c>
      <c r="D106" s="62">
        <f t="shared" si="16"/>
        <v>57000</v>
      </c>
      <c r="E106" s="26">
        <f>E107</f>
        <v>57000</v>
      </c>
      <c r="F106" s="26">
        <f>F107</f>
        <v>0</v>
      </c>
      <c r="G106" s="20">
        <f t="shared" si="18"/>
        <v>34653.75</v>
      </c>
      <c r="H106" s="26">
        <f>H107</f>
        <v>34653.75</v>
      </c>
      <c r="I106" s="26">
        <f>I107</f>
        <v>0</v>
      </c>
      <c r="J106" s="20">
        <f t="shared" ref="J106:L108" si="19">G106/D106*100</f>
        <v>60.796052631578945</v>
      </c>
      <c r="K106" s="20">
        <f t="shared" si="19"/>
        <v>60.796052631578945</v>
      </c>
      <c r="L106" s="20" t="e">
        <f t="shared" si="19"/>
        <v>#DIV/0!</v>
      </c>
      <c r="M106" s="7"/>
    </row>
    <row r="107" spans="1:13" ht="156" x14ac:dyDescent="0.3">
      <c r="A107" s="117" t="s">
        <v>388</v>
      </c>
      <c r="B107" s="65" t="s">
        <v>19</v>
      </c>
      <c r="C107" s="66" t="s">
        <v>389</v>
      </c>
      <c r="D107" s="62">
        <f t="shared" si="16"/>
        <v>57000</v>
      </c>
      <c r="E107" s="26">
        <v>57000</v>
      </c>
      <c r="F107" s="26"/>
      <c r="G107" s="20">
        <f t="shared" si="18"/>
        <v>34653.75</v>
      </c>
      <c r="H107" s="26">
        <v>34653.75</v>
      </c>
      <c r="I107" s="26"/>
      <c r="J107" s="20">
        <f t="shared" si="19"/>
        <v>60.796052631578945</v>
      </c>
      <c r="K107" s="20">
        <f t="shared" si="19"/>
        <v>60.796052631578945</v>
      </c>
      <c r="L107" s="20" t="e">
        <f t="shared" si="19"/>
        <v>#DIV/0!</v>
      </c>
      <c r="M107" s="7"/>
    </row>
    <row r="108" spans="1:13" ht="31.2" x14ac:dyDescent="0.3">
      <c r="A108" s="115" t="s">
        <v>118</v>
      </c>
      <c r="B108" s="47" t="s">
        <v>19</v>
      </c>
      <c r="C108" s="48" t="s">
        <v>119</v>
      </c>
      <c r="D108" s="49">
        <f t="shared" ref="D108:D156" si="20">E108+F108</f>
        <v>85900</v>
      </c>
      <c r="E108" s="49">
        <f t="shared" ref="E108:F108" si="21">E112+E109</f>
        <v>0</v>
      </c>
      <c r="F108" s="49">
        <f t="shared" si="21"/>
        <v>85900</v>
      </c>
      <c r="G108" s="53">
        <f t="shared" si="18"/>
        <v>159706.78</v>
      </c>
      <c r="H108" s="49">
        <f>H112+H109</f>
        <v>6248.6500000000015</v>
      </c>
      <c r="I108" s="49">
        <f>I112+I110+I111+I114</f>
        <v>153458.13</v>
      </c>
      <c r="J108" s="53">
        <f t="shared" si="19"/>
        <v>185.92174621653086</v>
      </c>
      <c r="K108" s="53" t="e">
        <f t="shared" si="19"/>
        <v>#DIV/0!</v>
      </c>
      <c r="L108" s="53">
        <f t="shared" si="19"/>
        <v>178.64741559953436</v>
      </c>
      <c r="M108" s="7"/>
    </row>
    <row r="109" spans="1:13" ht="15.6" x14ac:dyDescent="0.3">
      <c r="A109" s="114" t="s">
        <v>120</v>
      </c>
      <c r="B109" s="24" t="s">
        <v>19</v>
      </c>
      <c r="C109" s="25" t="s">
        <v>121</v>
      </c>
      <c r="D109" s="26">
        <f t="shared" si="20"/>
        <v>0</v>
      </c>
      <c r="E109" s="26">
        <f>E110+E111</f>
        <v>0</v>
      </c>
      <c r="F109" s="26">
        <f>F110+F111</f>
        <v>0</v>
      </c>
      <c r="G109" s="20">
        <f t="shared" si="18"/>
        <v>76697.77</v>
      </c>
      <c r="H109" s="26">
        <f>H110+H111</f>
        <v>-8352.4699999999993</v>
      </c>
      <c r="I109" s="26">
        <f>I110+I111</f>
        <v>85050.240000000005</v>
      </c>
      <c r="J109" s="26"/>
      <c r="K109" s="26"/>
      <c r="L109" s="26"/>
      <c r="M109" s="7"/>
    </row>
    <row r="110" spans="1:13" ht="15.6" x14ac:dyDescent="0.3">
      <c r="A110" s="114" t="s">
        <v>120</v>
      </c>
      <c r="B110" s="24" t="s">
        <v>19</v>
      </c>
      <c r="C110" s="25" t="s">
        <v>332</v>
      </c>
      <c r="D110" s="26">
        <f t="shared" si="20"/>
        <v>0</v>
      </c>
      <c r="E110" s="26"/>
      <c r="F110" s="26"/>
      <c r="G110" s="20">
        <f t="shared" si="18"/>
        <v>-8352.4699999999993</v>
      </c>
      <c r="H110" s="26">
        <v>-8352.4699999999993</v>
      </c>
      <c r="I110" s="26"/>
      <c r="J110" s="20" t="e">
        <f t="shared" ref="J110:L116" si="22">G110/D110*100</f>
        <v>#DIV/0!</v>
      </c>
      <c r="K110" s="26"/>
      <c r="L110" s="26"/>
      <c r="M110" s="7"/>
    </row>
    <row r="111" spans="1:13" ht="46.8" x14ac:dyDescent="0.3">
      <c r="A111" s="114" t="s">
        <v>122</v>
      </c>
      <c r="B111" s="24" t="s">
        <v>19</v>
      </c>
      <c r="C111" s="25" t="s">
        <v>474</v>
      </c>
      <c r="D111" s="26">
        <f t="shared" si="20"/>
        <v>0</v>
      </c>
      <c r="E111" s="26"/>
      <c r="F111" s="26"/>
      <c r="G111" s="20">
        <f>I111</f>
        <v>85050.240000000005</v>
      </c>
      <c r="H111" s="26"/>
      <c r="I111" s="26">
        <v>85050.240000000005</v>
      </c>
      <c r="J111" s="20" t="e">
        <f t="shared" si="22"/>
        <v>#DIV/0!</v>
      </c>
      <c r="K111" s="26"/>
      <c r="L111" s="26"/>
      <c r="M111" s="7"/>
    </row>
    <row r="112" spans="1:13" ht="15.6" x14ac:dyDescent="0.3">
      <c r="A112" s="114" t="s">
        <v>123</v>
      </c>
      <c r="B112" s="24" t="s">
        <v>19</v>
      </c>
      <c r="C112" s="25" t="s">
        <v>124</v>
      </c>
      <c r="D112" s="26">
        <f t="shared" si="20"/>
        <v>85900</v>
      </c>
      <c r="E112" s="26">
        <f t="shared" ref="E112:H112" si="23">SUM(E113:E114)</f>
        <v>0</v>
      </c>
      <c r="F112" s="26">
        <f t="shared" si="23"/>
        <v>85900</v>
      </c>
      <c r="G112" s="20">
        <f t="shared" si="18"/>
        <v>14601.12</v>
      </c>
      <c r="H112" s="26">
        <f t="shared" si="23"/>
        <v>14601.12</v>
      </c>
      <c r="I112" s="26"/>
      <c r="J112" s="20">
        <f t="shared" si="22"/>
        <v>16.99781140861467</v>
      </c>
      <c r="K112" s="20" t="e">
        <f t="shared" si="22"/>
        <v>#DIV/0!</v>
      </c>
      <c r="L112" s="20">
        <f t="shared" si="22"/>
        <v>0</v>
      </c>
      <c r="M112" s="7"/>
    </row>
    <row r="113" spans="1:13" ht="31.2" x14ac:dyDescent="0.3">
      <c r="A113" s="114" t="s">
        <v>125</v>
      </c>
      <c r="B113" s="24" t="s">
        <v>19</v>
      </c>
      <c r="C113" s="25" t="s">
        <v>126</v>
      </c>
      <c r="D113" s="26">
        <f t="shared" si="20"/>
        <v>0</v>
      </c>
      <c r="E113" s="26"/>
      <c r="F113" s="26"/>
      <c r="G113" s="20">
        <f t="shared" si="18"/>
        <v>83009.009999999995</v>
      </c>
      <c r="H113" s="26">
        <v>14601.12</v>
      </c>
      <c r="I113" s="26">
        <f>I114</f>
        <v>68407.89</v>
      </c>
      <c r="J113" s="20" t="e">
        <f t="shared" si="22"/>
        <v>#DIV/0!</v>
      </c>
      <c r="K113" s="20" t="e">
        <f t="shared" si="22"/>
        <v>#DIV/0!</v>
      </c>
      <c r="L113" s="20" t="e">
        <f t="shared" si="22"/>
        <v>#DIV/0!</v>
      </c>
      <c r="M113" s="7"/>
    </row>
    <row r="114" spans="1:13" ht="31.2" x14ac:dyDescent="0.3">
      <c r="A114" s="114" t="s">
        <v>127</v>
      </c>
      <c r="B114" s="24" t="s">
        <v>19</v>
      </c>
      <c r="C114" s="25" t="s">
        <v>393</v>
      </c>
      <c r="D114" s="26">
        <f t="shared" si="20"/>
        <v>85900</v>
      </c>
      <c r="E114" s="26"/>
      <c r="F114" s="26">
        <v>85900</v>
      </c>
      <c r="G114" s="20">
        <f t="shared" si="18"/>
        <v>68407.89</v>
      </c>
      <c r="H114" s="26"/>
      <c r="I114" s="26">
        <v>68407.89</v>
      </c>
      <c r="J114" s="20">
        <f t="shared" si="22"/>
        <v>79.636658905704309</v>
      </c>
      <c r="K114" s="20" t="e">
        <f t="shared" si="22"/>
        <v>#DIV/0!</v>
      </c>
      <c r="L114" s="20">
        <f t="shared" si="22"/>
        <v>79.636658905704309</v>
      </c>
      <c r="M114" s="7"/>
    </row>
    <row r="115" spans="1:13" ht="15.6" x14ac:dyDescent="0.3">
      <c r="A115" s="115" t="s">
        <v>128</v>
      </c>
      <c r="B115" s="47" t="s">
        <v>19</v>
      </c>
      <c r="C115" s="48" t="s">
        <v>129</v>
      </c>
      <c r="D115" s="49">
        <f>D116+D154+D153</f>
        <v>598961945.29999995</v>
      </c>
      <c r="E115" s="49">
        <f>E116+E154+E153</f>
        <v>532498000</v>
      </c>
      <c r="F115" s="49">
        <f t="shared" ref="F115:I115" si="24">F116+F154</f>
        <v>119125145.3</v>
      </c>
      <c r="G115" s="49">
        <f>G116+G154+G153</f>
        <v>348641604.45000005</v>
      </c>
      <c r="H115" s="49">
        <f>H116+H154+H153</f>
        <v>320094302.78000003</v>
      </c>
      <c r="I115" s="49">
        <f t="shared" si="24"/>
        <v>56178111.469999999</v>
      </c>
      <c r="J115" s="53">
        <f t="shared" si="22"/>
        <v>58.207638596368113</v>
      </c>
      <c r="K115" s="53">
        <f t="shared" si="22"/>
        <v>60.111831928007241</v>
      </c>
      <c r="L115" s="53">
        <f t="shared" si="22"/>
        <v>47.158902789602728</v>
      </c>
      <c r="M115" s="7"/>
    </row>
    <row r="116" spans="1:13" ht="62.4" x14ac:dyDescent="0.3">
      <c r="A116" s="115" t="s">
        <v>130</v>
      </c>
      <c r="B116" s="47" t="s">
        <v>19</v>
      </c>
      <c r="C116" s="48" t="s">
        <v>131</v>
      </c>
      <c r="D116" s="49">
        <f>D117+D123+D131+D146</f>
        <v>606643245.29999995</v>
      </c>
      <c r="E116" s="49">
        <f>E117+E123+E131+E146</f>
        <v>540179300</v>
      </c>
      <c r="F116" s="49">
        <f>F117+F123+F131+F147+F146</f>
        <v>119125145.3</v>
      </c>
      <c r="G116" s="49">
        <f>G117+G123+G131+G146</f>
        <v>356322892.15000004</v>
      </c>
      <c r="H116" s="49">
        <f>H117+H123+H131+H146</f>
        <v>327775590.48000002</v>
      </c>
      <c r="I116" s="49">
        <f>I117+I123+I131+I147+I146</f>
        <v>56178111.469999999</v>
      </c>
      <c r="J116" s="49">
        <f t="shared" si="22"/>
        <v>58.736810293468224</v>
      </c>
      <c r="K116" s="49">
        <f t="shared" si="22"/>
        <v>60.67903573498652</v>
      </c>
      <c r="L116" s="49">
        <f t="shared" si="22"/>
        <v>47.158902789602728</v>
      </c>
      <c r="M116" s="7"/>
    </row>
    <row r="117" spans="1:13" ht="31.2" x14ac:dyDescent="0.3">
      <c r="A117" s="114" t="s">
        <v>132</v>
      </c>
      <c r="B117" s="24" t="s">
        <v>19</v>
      </c>
      <c r="C117" s="25" t="s">
        <v>397</v>
      </c>
      <c r="D117" s="26">
        <f>D118</f>
        <v>200695800</v>
      </c>
      <c r="E117" s="26">
        <f>E118+E122</f>
        <v>200695800</v>
      </c>
      <c r="F117" s="26">
        <f>F118+F122</f>
        <v>50836800</v>
      </c>
      <c r="G117" s="26">
        <f>G118</f>
        <v>143841000</v>
      </c>
      <c r="H117" s="26">
        <f>H118+H122</f>
        <v>143841000</v>
      </c>
      <c r="I117" s="26">
        <f>I118+I122</f>
        <v>26462250</v>
      </c>
      <c r="J117" s="20">
        <f t="shared" ref="J117:L122" si="25">G117/D117*100</f>
        <v>71.671156048108628</v>
      </c>
      <c r="K117" s="20">
        <f t="shared" si="25"/>
        <v>71.671156048108628</v>
      </c>
      <c r="L117" s="20">
        <f t="shared" si="25"/>
        <v>52.053335379095458</v>
      </c>
      <c r="M117" s="7"/>
    </row>
    <row r="118" spans="1:13" ht="31.2" x14ac:dyDescent="0.3">
      <c r="A118" s="114" t="s">
        <v>133</v>
      </c>
      <c r="B118" s="24" t="s">
        <v>19</v>
      </c>
      <c r="C118" s="25" t="s">
        <v>398</v>
      </c>
      <c r="D118" s="26">
        <f>D119+D120+D122</f>
        <v>200695800</v>
      </c>
      <c r="E118" s="26">
        <f t="shared" ref="E118:H118" si="26">E119+E120</f>
        <v>144306000</v>
      </c>
      <c r="F118" s="26">
        <f>F119+F120+F121</f>
        <v>50836800</v>
      </c>
      <c r="G118" s="26">
        <f>G119+G120+G122</f>
        <v>143841000</v>
      </c>
      <c r="H118" s="26">
        <f t="shared" si="26"/>
        <v>130694000</v>
      </c>
      <c r="I118" s="26">
        <f>I119+I120+I121</f>
        <v>26462250</v>
      </c>
      <c r="J118" s="20">
        <f t="shared" si="25"/>
        <v>71.671156048108628</v>
      </c>
      <c r="K118" s="20">
        <f t="shared" si="25"/>
        <v>90.567266780314057</v>
      </c>
      <c r="L118" s="20">
        <f t="shared" si="25"/>
        <v>52.053335379095458</v>
      </c>
      <c r="M118" s="7"/>
    </row>
    <row r="119" spans="1:13" ht="46.8" x14ac:dyDescent="0.3">
      <c r="A119" s="114" t="s">
        <v>134</v>
      </c>
      <c r="B119" s="24" t="s">
        <v>19</v>
      </c>
      <c r="C119" s="25" t="s">
        <v>399</v>
      </c>
      <c r="D119" s="26">
        <f t="shared" si="20"/>
        <v>144306000</v>
      </c>
      <c r="E119" s="26">
        <v>144306000</v>
      </c>
      <c r="F119" s="26"/>
      <c r="G119" s="20">
        <f t="shared" si="18"/>
        <v>130694000</v>
      </c>
      <c r="H119" s="26">
        <v>130694000</v>
      </c>
      <c r="I119" s="26"/>
      <c r="J119" s="20">
        <f t="shared" si="25"/>
        <v>90.567266780314057</v>
      </c>
      <c r="K119" s="20">
        <f t="shared" si="25"/>
        <v>90.567266780314057</v>
      </c>
      <c r="L119" s="20" t="e">
        <f t="shared" si="25"/>
        <v>#DIV/0!</v>
      </c>
      <c r="M119" s="7"/>
    </row>
    <row r="120" spans="1:13" ht="46.8" x14ac:dyDescent="0.3">
      <c r="A120" s="114" t="s">
        <v>135</v>
      </c>
      <c r="B120" s="24" t="s">
        <v>19</v>
      </c>
      <c r="C120" s="25" t="s">
        <v>400</v>
      </c>
      <c r="D120" s="26">
        <f>E120+F120</f>
        <v>0</v>
      </c>
      <c r="E120" s="26"/>
      <c r="F120" s="26"/>
      <c r="G120" s="20">
        <f>H120+I120</f>
        <v>0</v>
      </c>
      <c r="H120" s="26"/>
      <c r="I120" s="26"/>
      <c r="J120" s="20" t="e">
        <f t="shared" si="25"/>
        <v>#DIV/0!</v>
      </c>
      <c r="K120" s="20" t="e">
        <f t="shared" si="25"/>
        <v>#DIV/0!</v>
      </c>
      <c r="L120" s="20" t="e">
        <f t="shared" si="25"/>
        <v>#DIV/0!</v>
      </c>
      <c r="M120" s="7"/>
    </row>
    <row r="121" spans="1:13" ht="43.5" customHeight="1" x14ac:dyDescent="0.3">
      <c r="A121" s="114" t="s">
        <v>449</v>
      </c>
      <c r="B121" s="24" t="s">
        <v>19</v>
      </c>
      <c r="C121" s="25" t="s">
        <v>448</v>
      </c>
      <c r="D121" s="26"/>
      <c r="E121" s="26"/>
      <c r="F121" s="26">
        <v>50836800</v>
      </c>
      <c r="G121" s="20"/>
      <c r="H121" s="26"/>
      <c r="I121" s="26">
        <v>26462250</v>
      </c>
      <c r="J121" s="26"/>
      <c r="K121" s="26"/>
      <c r="L121" s="26"/>
      <c r="M121" s="7"/>
    </row>
    <row r="122" spans="1:13" ht="62.4" x14ac:dyDescent="0.3">
      <c r="A122" s="114" t="s">
        <v>136</v>
      </c>
      <c r="B122" s="24" t="s">
        <v>19</v>
      </c>
      <c r="C122" s="25" t="s">
        <v>401</v>
      </c>
      <c r="D122" s="26">
        <f t="shared" si="20"/>
        <v>56389800</v>
      </c>
      <c r="E122" s="26">
        <v>56389800</v>
      </c>
      <c r="F122" s="26"/>
      <c r="G122" s="20">
        <f t="shared" si="18"/>
        <v>13147000</v>
      </c>
      <c r="H122" s="26">
        <v>13147000</v>
      </c>
      <c r="I122" s="26"/>
      <c r="J122" s="20">
        <f t="shared" si="25"/>
        <v>23.314500140096257</v>
      </c>
      <c r="K122" s="26"/>
      <c r="L122" s="26"/>
      <c r="M122" s="7"/>
    </row>
    <row r="123" spans="1:13" ht="46.8" x14ac:dyDescent="0.3">
      <c r="A123" s="115" t="s">
        <v>137</v>
      </c>
      <c r="B123" s="47" t="s">
        <v>19</v>
      </c>
      <c r="C123" s="48" t="s">
        <v>402</v>
      </c>
      <c r="D123" s="49">
        <f t="shared" si="20"/>
        <v>158571945.30000001</v>
      </c>
      <c r="E123" s="49">
        <f>E125+E128+E124+E127</f>
        <v>91445700</v>
      </c>
      <c r="F123" s="49">
        <f>F125+F128+F126+F124</f>
        <v>67126245.299999997</v>
      </c>
      <c r="G123" s="53">
        <f t="shared" si="18"/>
        <v>66428012.880000003</v>
      </c>
      <c r="H123" s="49">
        <f>H125+H128+H124+H127</f>
        <v>37506177.810000002</v>
      </c>
      <c r="I123" s="49">
        <f>I125+I128+I124++I126</f>
        <v>28921835.07</v>
      </c>
      <c r="J123" s="53">
        <f>G123/D123*100</f>
        <v>41.891403144689804</v>
      </c>
      <c r="K123" s="53">
        <f>H123/E123*100</f>
        <v>41.014698132334274</v>
      </c>
      <c r="L123" s="53">
        <f>I123/F123*100</f>
        <v>43.08573336813761</v>
      </c>
      <c r="M123" s="7"/>
    </row>
    <row r="124" spans="1:13" ht="218.4" x14ac:dyDescent="0.3">
      <c r="A124" s="114" t="s">
        <v>465</v>
      </c>
      <c r="B124" s="24" t="s">
        <v>19</v>
      </c>
      <c r="C124" s="25" t="s">
        <v>456</v>
      </c>
      <c r="D124" s="26">
        <f t="shared" si="20"/>
        <v>44457445.299999997</v>
      </c>
      <c r="E124" s="26"/>
      <c r="F124" s="26">
        <v>44457445.299999997</v>
      </c>
      <c r="G124" s="20">
        <f t="shared" si="18"/>
        <v>20493052.5</v>
      </c>
      <c r="H124" s="26"/>
      <c r="I124" s="26">
        <v>20493052.5</v>
      </c>
      <c r="J124" s="26">
        <f t="shared" ref="J124:J127" si="27">G124/D124*100</f>
        <v>46.095884191528206</v>
      </c>
      <c r="K124" s="26" t="e">
        <f t="shared" ref="K124:K127" si="28">H124/E124*100</f>
        <v>#DIV/0!</v>
      </c>
      <c r="L124" s="53">
        <f t="shared" ref="L124:L127" si="29">I124/F124*100</f>
        <v>46.095884191528206</v>
      </c>
      <c r="M124" s="7"/>
    </row>
    <row r="125" spans="1:13" ht="46.8" x14ac:dyDescent="0.3">
      <c r="A125" s="114" t="s">
        <v>435</v>
      </c>
      <c r="B125" s="24" t="s">
        <v>19</v>
      </c>
      <c r="C125" s="25" t="s">
        <v>434</v>
      </c>
      <c r="D125" s="26">
        <f t="shared" si="20"/>
        <v>2717100</v>
      </c>
      <c r="E125" s="26">
        <v>2717100</v>
      </c>
      <c r="F125" s="26"/>
      <c r="G125" s="20">
        <f t="shared" si="18"/>
        <v>731624.14</v>
      </c>
      <c r="H125" s="26">
        <v>731624.14</v>
      </c>
      <c r="I125" s="26"/>
      <c r="J125" s="26">
        <f t="shared" si="27"/>
        <v>26.926654889404144</v>
      </c>
      <c r="K125" s="26">
        <f t="shared" si="28"/>
        <v>26.926654889404144</v>
      </c>
      <c r="L125" s="53" t="e">
        <f t="shared" si="29"/>
        <v>#DIV/0!</v>
      </c>
      <c r="M125" s="7"/>
    </row>
    <row r="126" spans="1:13" ht="196.5" customHeight="1" x14ac:dyDescent="0.3">
      <c r="A126" s="114" t="s">
        <v>459</v>
      </c>
      <c r="B126" s="24" t="s">
        <v>19</v>
      </c>
      <c r="C126" s="25" t="s">
        <v>454</v>
      </c>
      <c r="D126" s="26">
        <f>E126+F126</f>
        <v>0</v>
      </c>
      <c r="E126" s="26"/>
      <c r="F126" s="26"/>
      <c r="G126" s="20">
        <f>H126+I126</f>
        <v>0</v>
      </c>
      <c r="H126" s="26"/>
      <c r="I126" s="26"/>
      <c r="J126" s="26" t="e">
        <f t="shared" si="27"/>
        <v>#DIV/0!</v>
      </c>
      <c r="K126" s="26" t="e">
        <f t="shared" si="28"/>
        <v>#DIV/0!</v>
      </c>
      <c r="L126" s="53" t="e">
        <f t="shared" si="29"/>
        <v>#DIV/0!</v>
      </c>
      <c r="M126" s="7"/>
    </row>
    <row r="127" spans="1:13" ht="44.25" customHeight="1" x14ac:dyDescent="0.3">
      <c r="A127" s="114" t="s">
        <v>466</v>
      </c>
      <c r="B127" s="24" t="s">
        <v>19</v>
      </c>
      <c r="C127" s="25" t="s">
        <v>463</v>
      </c>
      <c r="D127" s="26">
        <f>E127+F127</f>
        <v>56800</v>
      </c>
      <c r="E127" s="26">
        <v>56800</v>
      </c>
      <c r="F127" s="26"/>
      <c r="G127" s="20">
        <f>H127+I127</f>
        <v>56800</v>
      </c>
      <c r="H127" s="26">
        <v>56800</v>
      </c>
      <c r="I127" s="26"/>
      <c r="J127" s="26">
        <f t="shared" si="27"/>
        <v>100</v>
      </c>
      <c r="K127" s="26">
        <f t="shared" si="28"/>
        <v>100</v>
      </c>
      <c r="L127" s="53" t="e">
        <f t="shared" si="29"/>
        <v>#DIV/0!</v>
      </c>
      <c r="M127" s="7"/>
    </row>
    <row r="128" spans="1:13" ht="15.6" x14ac:dyDescent="0.3">
      <c r="A128" s="114" t="s">
        <v>138</v>
      </c>
      <c r="B128" s="24" t="s">
        <v>19</v>
      </c>
      <c r="C128" s="25" t="s">
        <v>403</v>
      </c>
      <c r="D128" s="26">
        <f t="shared" si="20"/>
        <v>111340600</v>
      </c>
      <c r="E128" s="26">
        <f t="shared" ref="E128:I128" si="30">E129+E130</f>
        <v>88671800</v>
      </c>
      <c r="F128" s="26">
        <f>F130</f>
        <v>22668800</v>
      </c>
      <c r="G128" s="20">
        <f t="shared" si="18"/>
        <v>45146536.240000002</v>
      </c>
      <c r="H128" s="26">
        <f t="shared" si="30"/>
        <v>36717753.670000002</v>
      </c>
      <c r="I128" s="26">
        <f t="shared" si="30"/>
        <v>8428782.5700000003</v>
      </c>
      <c r="J128" s="20">
        <f t="shared" ref="J128:L130" si="31">G128/D128*100</f>
        <v>40.548134499005755</v>
      </c>
      <c r="K128" s="20">
        <f t="shared" si="31"/>
        <v>41.408603039523278</v>
      </c>
      <c r="L128" s="20">
        <f t="shared" si="31"/>
        <v>37.182305944734615</v>
      </c>
      <c r="M128" s="7"/>
    </row>
    <row r="129" spans="1:13" ht="31.2" x14ac:dyDescent="0.3">
      <c r="A129" s="114" t="s">
        <v>139</v>
      </c>
      <c r="B129" s="24" t="s">
        <v>19</v>
      </c>
      <c r="C129" s="25" t="s">
        <v>404</v>
      </c>
      <c r="D129" s="26">
        <f t="shared" si="20"/>
        <v>88671800</v>
      </c>
      <c r="E129" s="26">
        <v>88671800</v>
      </c>
      <c r="F129" s="26"/>
      <c r="G129" s="20">
        <f t="shared" si="18"/>
        <v>36717753.670000002</v>
      </c>
      <c r="H129" s="26">
        <v>36717753.670000002</v>
      </c>
      <c r="I129" s="26"/>
      <c r="J129" s="20">
        <f t="shared" si="31"/>
        <v>41.408603039523278</v>
      </c>
      <c r="K129" s="20">
        <f t="shared" si="31"/>
        <v>41.408603039523278</v>
      </c>
      <c r="L129" s="20" t="e">
        <f t="shared" si="31"/>
        <v>#DIV/0!</v>
      </c>
      <c r="M129" s="7"/>
    </row>
    <row r="130" spans="1:13" ht="31.2" x14ac:dyDescent="0.3">
      <c r="A130" s="114" t="s">
        <v>140</v>
      </c>
      <c r="B130" s="24" t="s">
        <v>19</v>
      </c>
      <c r="C130" s="25" t="s">
        <v>405</v>
      </c>
      <c r="D130" s="26">
        <f t="shared" si="20"/>
        <v>22668800</v>
      </c>
      <c r="E130" s="26"/>
      <c r="F130" s="26">
        <v>22668800</v>
      </c>
      <c r="G130" s="20">
        <f t="shared" si="18"/>
        <v>8428782.5700000003</v>
      </c>
      <c r="H130" s="26"/>
      <c r="I130" s="26">
        <v>8428782.5700000003</v>
      </c>
      <c r="J130" s="20">
        <f t="shared" si="31"/>
        <v>37.182305944734615</v>
      </c>
      <c r="K130" s="26"/>
      <c r="L130" s="26"/>
      <c r="M130" s="7"/>
    </row>
    <row r="131" spans="1:13" ht="31.2" x14ac:dyDescent="0.3">
      <c r="A131" s="115" t="s">
        <v>141</v>
      </c>
      <c r="B131" s="47" t="s">
        <v>19</v>
      </c>
      <c r="C131" s="48" t="s">
        <v>406</v>
      </c>
      <c r="D131" s="49">
        <f t="shared" si="20"/>
        <v>240768900</v>
      </c>
      <c r="E131" s="49">
        <f>E132+E134+E136+E138+E141+E144+E143</f>
        <v>239739300</v>
      </c>
      <c r="F131" s="49">
        <f>F132+F134+F136+F138+F141+F143+F144</f>
        <v>1029600</v>
      </c>
      <c r="G131" s="53">
        <f t="shared" si="18"/>
        <v>141766692.09</v>
      </c>
      <c r="H131" s="49">
        <f>H132+H134+H136+H138+H141+H144+H143</f>
        <v>141105165.69</v>
      </c>
      <c r="I131" s="26">
        <f>I132+I134+I136+I138+I141+I143+I144+I140</f>
        <v>661526.39999999991</v>
      </c>
      <c r="J131" s="53">
        <f>G131/D131*100</f>
        <v>58.880815624443194</v>
      </c>
      <c r="K131" s="53">
        <f>H131/E131*100</f>
        <v>58.857753271991697</v>
      </c>
      <c r="L131" s="53">
        <f>I131/F131*100</f>
        <v>64.25081585081584</v>
      </c>
      <c r="M131" s="7"/>
    </row>
    <row r="132" spans="1:13" ht="78" x14ac:dyDescent="0.3">
      <c r="A132" s="114" t="s">
        <v>142</v>
      </c>
      <c r="B132" s="24" t="s">
        <v>19</v>
      </c>
      <c r="C132" s="25" t="s">
        <v>407</v>
      </c>
      <c r="D132" s="26">
        <f t="shared" si="20"/>
        <v>0</v>
      </c>
      <c r="E132" s="26">
        <f>E133</f>
        <v>0</v>
      </c>
      <c r="F132" s="26">
        <f>F133</f>
        <v>0</v>
      </c>
      <c r="G132" s="20">
        <f t="shared" si="18"/>
        <v>0</v>
      </c>
      <c r="H132" s="26">
        <f>H133</f>
        <v>0</v>
      </c>
      <c r="I132" s="26">
        <f>I133</f>
        <v>0</v>
      </c>
      <c r="J132" s="26"/>
      <c r="K132" s="26"/>
      <c r="L132" s="26"/>
      <c r="M132" s="7"/>
    </row>
    <row r="133" spans="1:13" ht="78" x14ac:dyDescent="0.3">
      <c r="A133" s="114" t="s">
        <v>143</v>
      </c>
      <c r="B133" s="24" t="s">
        <v>19</v>
      </c>
      <c r="C133" s="25" t="s">
        <v>408</v>
      </c>
      <c r="D133" s="26">
        <f t="shared" si="20"/>
        <v>0</v>
      </c>
      <c r="E133" s="26"/>
      <c r="F133" s="26"/>
      <c r="G133" s="20">
        <f t="shared" si="18"/>
        <v>0</v>
      </c>
      <c r="H133" s="26"/>
      <c r="I133" s="26"/>
      <c r="J133" s="26"/>
      <c r="K133" s="26"/>
      <c r="L133" s="26"/>
      <c r="M133" s="7"/>
    </row>
    <row r="134" spans="1:13" ht="62.4" x14ac:dyDescent="0.3">
      <c r="A134" s="114" t="s">
        <v>144</v>
      </c>
      <c r="B134" s="24" t="s">
        <v>19</v>
      </c>
      <c r="C134" s="25" t="s">
        <v>409</v>
      </c>
      <c r="D134" s="26">
        <f t="shared" si="20"/>
        <v>908000</v>
      </c>
      <c r="E134" s="26">
        <f>E135</f>
        <v>0</v>
      </c>
      <c r="F134" s="26">
        <f>F135</f>
        <v>908000</v>
      </c>
      <c r="G134" s="20">
        <f t="shared" si="18"/>
        <v>579305.72</v>
      </c>
      <c r="H134" s="26">
        <f>H135</f>
        <v>0</v>
      </c>
      <c r="I134" s="26">
        <f>I135</f>
        <v>579305.72</v>
      </c>
      <c r="J134" s="20">
        <f t="shared" ref="J134:L140" si="32">G134/D134*100</f>
        <v>63.800189427312773</v>
      </c>
      <c r="K134" s="20" t="e">
        <f t="shared" si="32"/>
        <v>#DIV/0!</v>
      </c>
      <c r="L134" s="20">
        <f t="shared" si="32"/>
        <v>63.800189427312773</v>
      </c>
      <c r="M134" s="7"/>
    </row>
    <row r="135" spans="1:13" ht="62.4" x14ac:dyDescent="0.3">
      <c r="A135" s="114" t="s">
        <v>145</v>
      </c>
      <c r="B135" s="24" t="s">
        <v>19</v>
      </c>
      <c r="C135" s="25" t="s">
        <v>410</v>
      </c>
      <c r="D135" s="26">
        <f t="shared" si="20"/>
        <v>908000</v>
      </c>
      <c r="E135" s="26"/>
      <c r="F135" s="26">
        <v>908000</v>
      </c>
      <c r="G135" s="20">
        <f t="shared" si="18"/>
        <v>579305.72</v>
      </c>
      <c r="H135" s="26">
        <v>0</v>
      </c>
      <c r="I135" s="26">
        <v>579305.72</v>
      </c>
      <c r="J135" s="20">
        <f t="shared" si="32"/>
        <v>63.800189427312773</v>
      </c>
      <c r="K135" s="20" t="e">
        <f t="shared" si="32"/>
        <v>#DIV/0!</v>
      </c>
      <c r="L135" s="20">
        <f t="shared" si="32"/>
        <v>63.800189427312773</v>
      </c>
      <c r="M135" s="7"/>
    </row>
    <row r="136" spans="1:13" ht="62.4" x14ac:dyDescent="0.3">
      <c r="A136" s="114" t="s">
        <v>146</v>
      </c>
      <c r="B136" s="24" t="s">
        <v>19</v>
      </c>
      <c r="C136" s="25" t="s">
        <v>411</v>
      </c>
      <c r="D136" s="26">
        <f t="shared" si="20"/>
        <v>10844400</v>
      </c>
      <c r="E136" s="26">
        <f>E137</f>
        <v>10844400</v>
      </c>
      <c r="F136" s="26">
        <f>F137</f>
        <v>0</v>
      </c>
      <c r="G136" s="20">
        <f t="shared" si="18"/>
        <v>6799136.0199999996</v>
      </c>
      <c r="H136" s="26">
        <f>H137</f>
        <v>6799136.0199999996</v>
      </c>
      <c r="I136" s="26">
        <f>I137</f>
        <v>0</v>
      </c>
      <c r="J136" s="20">
        <f t="shared" si="32"/>
        <v>62.697207959868685</v>
      </c>
      <c r="K136" s="20">
        <f t="shared" si="32"/>
        <v>62.697207959868685</v>
      </c>
      <c r="L136" s="20" t="e">
        <f t="shared" si="32"/>
        <v>#DIV/0!</v>
      </c>
      <c r="M136" s="7"/>
    </row>
    <row r="137" spans="1:13" ht="62.4" x14ac:dyDescent="0.3">
      <c r="A137" s="114" t="s">
        <v>147</v>
      </c>
      <c r="B137" s="24" t="s">
        <v>19</v>
      </c>
      <c r="C137" s="25" t="s">
        <v>412</v>
      </c>
      <c r="D137" s="26">
        <f t="shared" si="20"/>
        <v>10844400</v>
      </c>
      <c r="E137" s="26">
        <v>10844400</v>
      </c>
      <c r="F137" s="26"/>
      <c r="G137" s="20">
        <f t="shared" si="18"/>
        <v>6799136.0199999996</v>
      </c>
      <c r="H137" s="26">
        <v>6799136.0199999996</v>
      </c>
      <c r="I137" s="26"/>
      <c r="J137" s="20">
        <f t="shared" si="32"/>
        <v>62.697207959868685</v>
      </c>
      <c r="K137" s="20">
        <f t="shared" si="32"/>
        <v>62.697207959868685</v>
      </c>
      <c r="L137" s="20" t="e">
        <f t="shared" si="32"/>
        <v>#DIV/0!</v>
      </c>
      <c r="M137" s="7"/>
    </row>
    <row r="138" spans="1:13" ht="46.8" x14ac:dyDescent="0.3">
      <c r="A138" s="114" t="s">
        <v>148</v>
      </c>
      <c r="B138" s="24" t="s">
        <v>19</v>
      </c>
      <c r="C138" s="25" t="s">
        <v>413</v>
      </c>
      <c r="D138" s="26">
        <f t="shared" si="20"/>
        <v>43880700</v>
      </c>
      <c r="E138" s="26">
        <f>E139+E140</f>
        <v>43759100</v>
      </c>
      <c r="F138" s="26">
        <f>F139+F140</f>
        <v>121600</v>
      </c>
      <c r="G138" s="20">
        <f t="shared" si="18"/>
        <v>27211829.670000002</v>
      </c>
      <c r="H138" s="26">
        <f>H139+H140</f>
        <v>27211829.670000002</v>
      </c>
      <c r="I138" s="26"/>
      <c r="J138" s="20">
        <f t="shared" si="32"/>
        <v>62.013207788389892</v>
      </c>
      <c r="K138" s="20">
        <f t="shared" si="32"/>
        <v>62.185533226231804</v>
      </c>
      <c r="L138" s="20">
        <f t="shared" si="32"/>
        <v>0</v>
      </c>
      <c r="M138" s="7"/>
    </row>
    <row r="139" spans="1:13" ht="62.4" x14ac:dyDescent="0.3">
      <c r="A139" s="114" t="s">
        <v>149</v>
      </c>
      <c r="B139" s="24" t="s">
        <v>19</v>
      </c>
      <c r="C139" s="25" t="s">
        <v>414</v>
      </c>
      <c r="D139" s="26">
        <f t="shared" si="20"/>
        <v>43759100</v>
      </c>
      <c r="E139" s="26">
        <v>43759100</v>
      </c>
      <c r="F139" s="26"/>
      <c r="G139" s="20">
        <f t="shared" si="18"/>
        <v>27211829.670000002</v>
      </c>
      <c r="H139" s="26">
        <v>27211829.670000002</v>
      </c>
      <c r="I139" s="26"/>
      <c r="J139" s="20">
        <f t="shared" si="32"/>
        <v>62.185533226231804</v>
      </c>
      <c r="K139" s="20">
        <f t="shared" si="32"/>
        <v>62.185533226231804</v>
      </c>
      <c r="L139" s="20" t="e">
        <f t="shared" si="32"/>
        <v>#DIV/0!</v>
      </c>
      <c r="M139" s="7"/>
    </row>
    <row r="140" spans="1:13" ht="62.4" x14ac:dyDescent="0.3">
      <c r="A140" s="114" t="s">
        <v>150</v>
      </c>
      <c r="B140" s="24" t="s">
        <v>19</v>
      </c>
      <c r="C140" s="25" t="s">
        <v>417</v>
      </c>
      <c r="D140" s="26">
        <f t="shared" si="20"/>
        <v>121600</v>
      </c>
      <c r="E140" s="26"/>
      <c r="F140" s="26">
        <v>121600</v>
      </c>
      <c r="G140" s="20">
        <f t="shared" si="18"/>
        <v>82220.679999999993</v>
      </c>
      <c r="H140" s="26"/>
      <c r="I140" s="26">
        <v>82220.679999999993</v>
      </c>
      <c r="J140" s="20">
        <f t="shared" si="32"/>
        <v>67.615690789473675</v>
      </c>
      <c r="K140" s="20" t="e">
        <f t="shared" si="32"/>
        <v>#DIV/0!</v>
      </c>
      <c r="L140" s="20">
        <f t="shared" si="32"/>
        <v>67.615690789473675</v>
      </c>
      <c r="M140" s="7"/>
    </row>
    <row r="141" spans="1:13" ht="46.8" x14ac:dyDescent="0.3">
      <c r="A141" s="114" t="s">
        <v>151</v>
      </c>
      <c r="B141" s="24" t="s">
        <v>19</v>
      </c>
      <c r="C141" s="25" t="s">
        <v>415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6"/>
      <c r="K141" s="26"/>
      <c r="L141" s="26"/>
      <c r="M141" s="7"/>
    </row>
    <row r="142" spans="1:13" ht="62.4" x14ac:dyDescent="0.3">
      <c r="A142" s="114" t="s">
        <v>152</v>
      </c>
      <c r="B142" s="24" t="s">
        <v>19</v>
      </c>
      <c r="C142" s="25" t="s">
        <v>416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31.2" x14ac:dyDescent="0.3">
      <c r="A143" s="114" t="s">
        <v>343</v>
      </c>
      <c r="B143" s="24" t="s">
        <v>19</v>
      </c>
      <c r="C143" s="25" t="s">
        <v>418</v>
      </c>
      <c r="D143" s="26">
        <f t="shared" si="20"/>
        <v>100000</v>
      </c>
      <c r="E143" s="26">
        <v>100000</v>
      </c>
      <c r="F143" s="26"/>
      <c r="G143" s="20">
        <f t="shared" si="18"/>
        <v>100000</v>
      </c>
      <c r="H143" s="26">
        <v>100000</v>
      </c>
      <c r="I143" s="26"/>
      <c r="J143" s="20">
        <f t="shared" ref="J143" si="33">G143/D143*100</f>
        <v>100</v>
      </c>
      <c r="K143" s="26"/>
      <c r="L143" s="26"/>
      <c r="M143" s="7"/>
    </row>
    <row r="144" spans="1:13" ht="15.6" x14ac:dyDescent="0.3">
      <c r="A144" s="114" t="s">
        <v>153</v>
      </c>
      <c r="B144" s="24" t="s">
        <v>19</v>
      </c>
      <c r="C144" s="25" t="s">
        <v>419</v>
      </c>
      <c r="D144" s="26">
        <f t="shared" si="20"/>
        <v>185035800</v>
      </c>
      <c r="E144" s="26">
        <f>E145</f>
        <v>185035800</v>
      </c>
      <c r="F144" s="26"/>
      <c r="G144" s="20">
        <f t="shared" si="18"/>
        <v>106994200</v>
      </c>
      <c r="H144" s="26">
        <f>H145</f>
        <v>106994200</v>
      </c>
      <c r="I144" s="26"/>
      <c r="J144" s="20">
        <f t="shared" ref="J144:L147" si="34">G144/D144*100</f>
        <v>57.823513071524538</v>
      </c>
      <c r="K144" s="20">
        <f t="shared" si="34"/>
        <v>57.823513071524538</v>
      </c>
      <c r="L144" s="20" t="e">
        <f t="shared" si="34"/>
        <v>#DIV/0!</v>
      </c>
      <c r="M144" s="7"/>
    </row>
    <row r="145" spans="1:13" ht="31.2" x14ac:dyDescent="0.3">
      <c r="A145" s="114" t="s">
        <v>154</v>
      </c>
      <c r="B145" s="24" t="s">
        <v>19</v>
      </c>
      <c r="C145" s="25" t="s">
        <v>420</v>
      </c>
      <c r="D145" s="26">
        <f t="shared" si="20"/>
        <v>185035800</v>
      </c>
      <c r="E145" s="26">
        <v>185035800</v>
      </c>
      <c r="F145" s="26"/>
      <c r="G145" s="20">
        <f t="shared" si="18"/>
        <v>106994200</v>
      </c>
      <c r="H145" s="26">
        <v>106994200</v>
      </c>
      <c r="I145" s="26"/>
      <c r="J145" s="20">
        <f t="shared" si="34"/>
        <v>57.823513071524538</v>
      </c>
      <c r="K145" s="20">
        <f t="shared" si="34"/>
        <v>57.823513071524538</v>
      </c>
      <c r="L145" s="20" t="e">
        <f t="shared" si="34"/>
        <v>#DIV/0!</v>
      </c>
      <c r="M145" s="7"/>
    </row>
    <row r="146" spans="1:13" ht="15.6" x14ac:dyDescent="0.3">
      <c r="A146" s="114" t="s">
        <v>155</v>
      </c>
      <c r="B146" s="24" t="s">
        <v>19</v>
      </c>
      <c r="C146" s="25" t="s">
        <v>421</v>
      </c>
      <c r="D146" s="26">
        <f>D150+D149</f>
        <v>6606600</v>
      </c>
      <c r="E146" s="26">
        <f>E147+E150+E149</f>
        <v>8298500</v>
      </c>
      <c r="F146" s="26">
        <f>F147+F150</f>
        <v>132500</v>
      </c>
      <c r="G146" s="20">
        <f>G149+G150</f>
        <v>4287187.18</v>
      </c>
      <c r="H146" s="26">
        <f>H147+H150+H149</f>
        <v>5323246.9800000004</v>
      </c>
      <c r="I146" s="26">
        <f>I150+I149</f>
        <v>132500</v>
      </c>
      <c r="J146" s="20">
        <f t="shared" si="34"/>
        <v>64.892489026125389</v>
      </c>
      <c r="K146" s="20">
        <f t="shared" si="34"/>
        <v>64.147098632282948</v>
      </c>
      <c r="L146" s="20">
        <f t="shared" si="34"/>
        <v>100</v>
      </c>
      <c r="M146" s="7"/>
    </row>
    <row r="147" spans="1:13" ht="93.6" x14ac:dyDescent="0.3">
      <c r="A147" s="114" t="s">
        <v>156</v>
      </c>
      <c r="B147" s="24" t="s">
        <v>19</v>
      </c>
      <c r="C147" s="25" t="s">
        <v>422</v>
      </c>
      <c r="D147" s="26"/>
      <c r="E147" s="26">
        <f>E148</f>
        <v>1824400</v>
      </c>
      <c r="F147" s="26">
        <f>F148</f>
        <v>0</v>
      </c>
      <c r="G147" s="20"/>
      <c r="H147" s="26">
        <f>H148</f>
        <v>1168559.8</v>
      </c>
      <c r="I147" s="26">
        <f>I148</f>
        <v>0</v>
      </c>
      <c r="J147" s="20" t="e">
        <f t="shared" si="34"/>
        <v>#DIV/0!</v>
      </c>
      <c r="K147" s="20">
        <f t="shared" si="34"/>
        <v>64.051732076299061</v>
      </c>
      <c r="L147" s="20" t="e">
        <f t="shared" si="34"/>
        <v>#DIV/0!</v>
      </c>
      <c r="M147" s="7"/>
    </row>
    <row r="148" spans="1:13" ht="109.2" x14ac:dyDescent="0.3">
      <c r="A148" s="114" t="s">
        <v>157</v>
      </c>
      <c r="B148" s="24" t="s">
        <v>19</v>
      </c>
      <c r="C148" s="25" t="s">
        <v>423</v>
      </c>
      <c r="D148" s="26"/>
      <c r="E148" s="26">
        <v>1824400</v>
      </c>
      <c r="F148" s="26"/>
      <c r="G148" s="20"/>
      <c r="H148" s="26">
        <v>1168559.8</v>
      </c>
      <c r="I148" s="26"/>
      <c r="J148" s="26" t="e">
        <f t="shared" ref="J148:J153" si="35">G148/D148*100</f>
        <v>#DIV/0!</v>
      </c>
      <c r="K148" s="26">
        <f t="shared" ref="K148:K153" si="36">H148/E148*100</f>
        <v>64.051732076299061</v>
      </c>
      <c r="L148" s="26" t="e">
        <f t="shared" ref="L148:L153" si="37">I148/F148*100</f>
        <v>#DIV/0!</v>
      </c>
      <c r="M148" s="7"/>
    </row>
    <row r="149" spans="1:13" ht="15.6" x14ac:dyDescent="0.3">
      <c r="A149" s="114" t="s">
        <v>437</v>
      </c>
      <c r="B149" s="24" t="s">
        <v>19</v>
      </c>
      <c r="C149" s="25" t="s">
        <v>436</v>
      </c>
      <c r="D149" s="26">
        <f>E149</f>
        <v>6260000</v>
      </c>
      <c r="E149" s="26">
        <v>6260000</v>
      </c>
      <c r="F149" s="26"/>
      <c r="G149" s="20">
        <f>H149</f>
        <v>3940587.18</v>
      </c>
      <c r="H149" s="26">
        <v>3940587.18</v>
      </c>
      <c r="I149" s="26"/>
      <c r="J149" s="26"/>
      <c r="K149" s="26"/>
      <c r="L149" s="26"/>
      <c r="M149" s="7"/>
    </row>
    <row r="150" spans="1:13" ht="15.6" x14ac:dyDescent="0.3">
      <c r="A150" s="114" t="s">
        <v>424</v>
      </c>
      <c r="B150" s="47" t="s">
        <v>19</v>
      </c>
      <c r="C150" s="48" t="s">
        <v>425</v>
      </c>
      <c r="D150" s="49">
        <f>E150+D152</f>
        <v>346600</v>
      </c>
      <c r="E150" s="49">
        <f>E151</f>
        <v>214100</v>
      </c>
      <c r="F150" s="49">
        <f>F152</f>
        <v>132500</v>
      </c>
      <c r="G150" s="53">
        <f>H150+G152</f>
        <v>346600</v>
      </c>
      <c r="H150" s="49">
        <f>H151</f>
        <v>214100</v>
      </c>
      <c r="I150" s="49">
        <f>I152</f>
        <v>132500</v>
      </c>
      <c r="J150" s="49">
        <f t="shared" si="35"/>
        <v>100</v>
      </c>
      <c r="K150" s="49">
        <f t="shared" si="36"/>
        <v>100</v>
      </c>
      <c r="L150" s="49">
        <f t="shared" si="37"/>
        <v>100</v>
      </c>
      <c r="M150" s="7"/>
    </row>
    <row r="151" spans="1:13" ht="31.2" x14ac:dyDescent="0.3">
      <c r="A151" s="114" t="s">
        <v>431</v>
      </c>
      <c r="B151" s="24" t="s">
        <v>19</v>
      </c>
      <c r="C151" s="25" t="s">
        <v>426</v>
      </c>
      <c r="D151" s="26">
        <f>E151</f>
        <v>214100</v>
      </c>
      <c r="E151" s="26">
        <v>214100</v>
      </c>
      <c r="F151" s="26"/>
      <c r="G151" s="20">
        <f t="shared" si="18"/>
        <v>214100</v>
      </c>
      <c r="H151" s="26">
        <v>214100</v>
      </c>
      <c r="I151" s="26"/>
      <c r="J151" s="26">
        <f t="shared" si="35"/>
        <v>100</v>
      </c>
      <c r="K151" s="26">
        <f t="shared" si="36"/>
        <v>100</v>
      </c>
      <c r="L151" s="26" t="e">
        <f t="shared" si="37"/>
        <v>#DIV/0!</v>
      </c>
      <c r="M151" s="7"/>
    </row>
    <row r="152" spans="1:13" ht="31.2" x14ac:dyDescent="0.3">
      <c r="A152" s="114" t="s">
        <v>432</v>
      </c>
      <c r="B152" s="24" t="s">
        <v>19</v>
      </c>
      <c r="C152" s="25" t="s">
        <v>430</v>
      </c>
      <c r="D152" s="26">
        <f>F152</f>
        <v>132500</v>
      </c>
      <c r="E152" s="26"/>
      <c r="F152" s="26">
        <v>132500</v>
      </c>
      <c r="G152" s="20">
        <f>I152</f>
        <v>132500</v>
      </c>
      <c r="H152" s="26"/>
      <c r="I152" s="26">
        <v>132500</v>
      </c>
      <c r="J152" s="26">
        <f t="shared" si="35"/>
        <v>100</v>
      </c>
      <c r="K152" s="26" t="e">
        <f t="shared" si="36"/>
        <v>#DIV/0!</v>
      </c>
      <c r="L152" s="26">
        <f t="shared" si="37"/>
        <v>100</v>
      </c>
      <c r="M152" s="7"/>
    </row>
    <row r="153" spans="1:13" ht="15.6" x14ac:dyDescent="0.3">
      <c r="A153" s="114" t="s">
        <v>457</v>
      </c>
      <c r="B153" s="24" t="s">
        <v>19</v>
      </c>
      <c r="C153" s="25" t="s">
        <v>342</v>
      </c>
      <c r="D153" s="26">
        <f t="shared" si="20"/>
        <v>0</v>
      </c>
      <c r="E153" s="26"/>
      <c r="F153" s="26"/>
      <c r="G153" s="20">
        <f t="shared" si="18"/>
        <v>0</v>
      </c>
      <c r="H153" s="26"/>
      <c r="I153" s="26"/>
      <c r="J153" s="20" t="e">
        <f t="shared" si="35"/>
        <v>#DIV/0!</v>
      </c>
      <c r="K153" s="26" t="e">
        <f t="shared" si="36"/>
        <v>#DIV/0!</v>
      </c>
      <c r="L153" s="26" t="e">
        <f t="shared" si="37"/>
        <v>#DIV/0!</v>
      </c>
      <c r="M153" s="7"/>
    </row>
    <row r="154" spans="1:13" ht="78" x14ac:dyDescent="0.3">
      <c r="A154" s="111" t="s">
        <v>159</v>
      </c>
      <c r="B154" s="24" t="s">
        <v>19</v>
      </c>
      <c r="C154" s="25" t="s">
        <v>158</v>
      </c>
      <c r="D154" s="26">
        <f t="shared" si="20"/>
        <v>-7681300</v>
      </c>
      <c r="E154" s="26">
        <f>E155+E156</f>
        <v>-7681300</v>
      </c>
      <c r="F154" s="26">
        <f>F155+F156</f>
        <v>0</v>
      </c>
      <c r="G154" s="53">
        <f t="shared" si="18"/>
        <v>-7681287.7000000002</v>
      </c>
      <c r="H154" s="26">
        <f>H155+H156</f>
        <v>-7681287.7000000002</v>
      </c>
      <c r="I154" s="26">
        <f>I155+I156</f>
        <v>0</v>
      </c>
      <c r="J154" s="20">
        <f t="shared" ref="J154:L155" si="38">G154/D154*100</f>
        <v>99.999839870855197</v>
      </c>
      <c r="K154" s="20">
        <f t="shared" si="38"/>
        <v>99.999839870855197</v>
      </c>
      <c r="L154" s="20" t="e">
        <f t="shared" si="38"/>
        <v>#DIV/0!</v>
      </c>
      <c r="M154" s="7"/>
    </row>
    <row r="155" spans="1:13" ht="78" x14ac:dyDescent="0.3">
      <c r="A155" s="114" t="s">
        <v>159</v>
      </c>
      <c r="B155" s="24" t="s">
        <v>19</v>
      </c>
      <c r="C155" s="25" t="s">
        <v>427</v>
      </c>
      <c r="D155" s="26">
        <f t="shared" si="20"/>
        <v>-7681300</v>
      </c>
      <c r="E155" s="26">
        <v>-7681300</v>
      </c>
      <c r="F155" s="26"/>
      <c r="G155" s="20">
        <f t="shared" si="18"/>
        <v>-7681287.7000000002</v>
      </c>
      <c r="H155" s="26">
        <v>-7681287.7000000002</v>
      </c>
      <c r="I155" s="26"/>
      <c r="J155" s="20">
        <f t="shared" si="38"/>
        <v>99.999839870855197</v>
      </c>
      <c r="K155" s="20">
        <f t="shared" si="38"/>
        <v>99.999839870855197</v>
      </c>
      <c r="L155" s="20" t="e">
        <f t="shared" si="38"/>
        <v>#DIV/0!</v>
      </c>
      <c r="M155" s="7"/>
    </row>
    <row r="156" spans="1:13" ht="63" thickBot="1" x14ac:dyDescent="0.35">
      <c r="A156" s="114" t="s">
        <v>160</v>
      </c>
      <c r="B156" s="24" t="s">
        <v>19</v>
      </c>
      <c r="C156" s="25" t="s">
        <v>428</v>
      </c>
      <c r="D156" s="26">
        <f t="shared" si="20"/>
        <v>0</v>
      </c>
      <c r="E156" s="26"/>
      <c r="F156" s="26"/>
      <c r="G156" s="20">
        <f t="shared" si="18"/>
        <v>0</v>
      </c>
      <c r="H156" s="26"/>
      <c r="I156" s="26"/>
      <c r="J156" s="26"/>
      <c r="K156" s="26"/>
      <c r="L156" s="26"/>
      <c r="M156" s="7"/>
    </row>
    <row r="157" spans="1:13" x14ac:dyDescent="0.3">
      <c r="A157" s="8"/>
      <c r="B157" s="11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 t="s">
        <v>161</v>
      </c>
    </row>
    <row r="158" spans="1:13" x14ac:dyDescent="0.3">
      <c r="A158" s="8"/>
      <c r="B158" s="8"/>
      <c r="C158" s="8"/>
      <c r="D158" s="13"/>
      <c r="E158" s="13"/>
      <c r="F158" s="13"/>
      <c r="G158" s="13"/>
      <c r="H158" s="13"/>
      <c r="I158" s="13"/>
      <c r="J158" s="13"/>
      <c r="K158" s="13"/>
      <c r="L158" s="13"/>
      <c r="M158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8" workbookViewId="0">
      <selection activeCell="E54" sqref="E54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7" t="s">
        <v>0</v>
      </c>
      <c r="B4" s="127" t="s">
        <v>1</v>
      </c>
      <c r="C4" s="127" t="s">
        <v>162</v>
      </c>
      <c r="D4" s="129" t="s">
        <v>3</v>
      </c>
      <c r="E4" s="124"/>
      <c r="F4" s="124"/>
      <c r="G4" s="129" t="s">
        <v>4</v>
      </c>
      <c r="H4" s="124"/>
      <c r="I4" s="124"/>
      <c r="J4" s="122" t="s">
        <v>314</v>
      </c>
      <c r="K4" s="122" t="s">
        <v>315</v>
      </c>
      <c r="L4" s="122" t="s">
        <v>316</v>
      </c>
      <c r="M4" s="5"/>
    </row>
    <row r="5" spans="1:13" ht="140.4" customHeight="1" x14ac:dyDescent="0.3">
      <c r="A5" s="128"/>
      <c r="B5" s="128"/>
      <c r="C5" s="128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3"/>
      <c r="K5" s="123"/>
      <c r="L5" s="123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724213620.47000003</v>
      </c>
      <c r="E7" s="49">
        <f t="shared" si="0"/>
        <v>621099152.17000008</v>
      </c>
      <c r="F7" s="49">
        <f t="shared" si="0"/>
        <v>155775668.30000001</v>
      </c>
      <c r="G7" s="49">
        <f t="shared" si="0"/>
        <v>404277785.87999994</v>
      </c>
      <c r="H7" s="49">
        <f t="shared" si="0"/>
        <v>353658383.95000005</v>
      </c>
      <c r="I7" s="49">
        <f t="shared" si="0"/>
        <v>78250211.729999989</v>
      </c>
      <c r="J7" s="49">
        <f>G7/D7*100</f>
        <v>55.823002281789705</v>
      </c>
      <c r="K7" s="49">
        <f>H7/E7*100</f>
        <v>56.940728821539388</v>
      </c>
      <c r="L7" s="49">
        <f>I7/F7*100</f>
        <v>50.232627844871189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180993921.13</v>
      </c>
      <c r="E9" s="49">
        <f t="shared" si="1"/>
        <v>138636723.13</v>
      </c>
      <c r="F9" s="49">
        <f t="shared" si="1"/>
        <v>42357198</v>
      </c>
      <c r="G9" s="49">
        <f t="shared" si="1"/>
        <v>117031711.30000001</v>
      </c>
      <c r="H9" s="49">
        <f t="shared" si="1"/>
        <v>90501269.49000001</v>
      </c>
      <c r="I9" s="49">
        <f t="shared" si="1"/>
        <v>26530441.810000002</v>
      </c>
      <c r="J9" s="49">
        <f t="shared" ref="J9:L13" si="2">G9/D9*100</f>
        <v>64.660575653223887</v>
      </c>
      <c r="K9" s="49">
        <f t="shared" si="2"/>
        <v>65.279434948225628</v>
      </c>
      <c r="L9" s="49">
        <f t="shared" si="2"/>
        <v>62.635025598246607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7996130.8600000003</v>
      </c>
      <c r="E10" s="59">
        <v>2823240</v>
      </c>
      <c r="F10" s="59">
        <v>5172890.8600000003</v>
      </c>
      <c r="G10" s="59">
        <f>H10+I10</f>
        <v>5230444.5599999996</v>
      </c>
      <c r="H10" s="59">
        <v>1889055.3</v>
      </c>
      <c r="I10" s="59">
        <v>3341389.26</v>
      </c>
      <c r="J10" s="26">
        <f t="shared" si="2"/>
        <v>65.412193116609401</v>
      </c>
      <c r="K10" s="26">
        <f t="shared" si="2"/>
        <v>66.910900242274835</v>
      </c>
      <c r="L10" s="26">
        <f t="shared" si="2"/>
        <v>64.594234644262329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182600</v>
      </c>
      <c r="E11" s="59">
        <v>121600</v>
      </c>
      <c r="F11" s="59">
        <v>61000</v>
      </c>
      <c r="G11" s="59">
        <f t="shared" ref="G11:G17" si="4">H11+I11</f>
        <v>98405.62</v>
      </c>
      <c r="H11" s="59">
        <v>78905.62</v>
      </c>
      <c r="I11" s="59">
        <v>19500</v>
      </c>
      <c r="J11" s="26">
        <f t="shared" si="2"/>
        <v>53.891358159912372</v>
      </c>
      <c r="K11" s="26">
        <f t="shared" si="2"/>
        <v>64.889490131578938</v>
      </c>
      <c r="L11" s="26">
        <f t="shared" si="2"/>
        <v>31.967213114754102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65204197.310000002</v>
      </c>
      <c r="E12" s="59">
        <v>28138990.170000002</v>
      </c>
      <c r="F12" s="59">
        <v>37065207.140000001</v>
      </c>
      <c r="G12" s="59">
        <f>H12+I12</f>
        <v>42224019.980000004</v>
      </c>
      <c r="H12" s="59">
        <v>19054467.43</v>
      </c>
      <c r="I12" s="59">
        <v>23169552.550000001</v>
      </c>
      <c r="J12" s="26">
        <f t="shared" si="2"/>
        <v>64.756598074897767</v>
      </c>
      <c r="K12" s="26">
        <f t="shared" si="2"/>
        <v>67.715533908230512</v>
      </c>
      <c r="L12" s="26">
        <f t="shared" si="2"/>
        <v>62.510247042423515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100000</v>
      </c>
      <c r="E13" s="59">
        <v>100000</v>
      </c>
      <c r="F13" s="59">
        <v>0</v>
      </c>
      <c r="G13" s="59">
        <f t="shared" si="4"/>
        <v>94619</v>
      </c>
      <c r="H13" s="59">
        <v>94619</v>
      </c>
      <c r="I13" s="59">
        <v>0</v>
      </c>
      <c r="J13" s="26"/>
      <c r="K13" s="26">
        <f t="shared" si="2"/>
        <v>94.619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20076270.640000001</v>
      </c>
      <c r="E14" s="59">
        <v>20076270.640000001</v>
      </c>
      <c r="F14" s="59">
        <v>0</v>
      </c>
      <c r="G14" s="59">
        <f t="shared" si="4"/>
        <v>12718276.15</v>
      </c>
      <c r="H14" s="59">
        <v>12718276.15</v>
      </c>
      <c r="I14" s="59">
        <v>0</v>
      </c>
      <c r="J14" s="26">
        <f>G14/D14*100</f>
        <v>63.349794282310988</v>
      </c>
      <c r="K14" s="26">
        <f>H14/E14*100</f>
        <v>63.349794282310988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87328722.319999993</v>
      </c>
      <c r="E17" s="59">
        <v>87326622.319999993</v>
      </c>
      <c r="F17" s="59">
        <v>2100</v>
      </c>
      <c r="G17" s="59">
        <f t="shared" si="4"/>
        <v>56665945.990000002</v>
      </c>
      <c r="H17" s="59">
        <v>56665945.990000002</v>
      </c>
      <c r="I17" s="59"/>
      <c r="J17" s="26">
        <f t="shared" ref="J17:J61" si="5">G17/D17*100</f>
        <v>64.88809693374202</v>
      </c>
      <c r="K17" s="26">
        <f t="shared" ref="K17:K61" si="6">H17/E17*100</f>
        <v>64.889657339949665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>D19</f>
        <v>908000</v>
      </c>
      <c r="E18" s="49">
        <f>E19</f>
        <v>0</v>
      </c>
      <c r="F18" s="49">
        <f>F19</f>
        <v>908000</v>
      </c>
      <c r="G18" s="49">
        <f>G19</f>
        <v>579305.72</v>
      </c>
      <c r="H18" s="49">
        <v>0</v>
      </c>
      <c r="I18" s="49">
        <f>I19</f>
        <v>579305.72</v>
      </c>
      <c r="J18" s="49">
        <f t="shared" si="5"/>
        <v>63.800189427312773</v>
      </c>
      <c r="K18" s="49" t="e">
        <f t="shared" si="6"/>
        <v>#DIV/0!</v>
      </c>
      <c r="L18" s="49">
        <f t="shared" si="7"/>
        <v>63.800189427312773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908000</v>
      </c>
      <c r="E19" s="59"/>
      <c r="F19" s="59">
        <v>908000</v>
      </c>
      <c r="G19" s="59">
        <f>I19</f>
        <v>579305.72</v>
      </c>
      <c r="H19" s="59">
        <v>0</v>
      </c>
      <c r="I19" s="59">
        <v>579305.72</v>
      </c>
      <c r="J19" s="26">
        <f t="shared" si="5"/>
        <v>63.800189427312773</v>
      </c>
      <c r="K19" s="26" t="e">
        <f t="shared" si="6"/>
        <v>#DIV/0!</v>
      </c>
      <c r="L19" s="26">
        <f t="shared" si="7"/>
        <v>63.800189427312773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8">D22+D23+D21+D24</f>
        <v>10708975</v>
      </c>
      <c r="E20" s="49">
        <f t="shared" si="8"/>
        <v>9580000</v>
      </c>
      <c r="F20" s="49">
        <f t="shared" si="8"/>
        <v>1128975</v>
      </c>
      <c r="G20" s="49">
        <f t="shared" si="8"/>
        <v>6887031.3200000003</v>
      </c>
      <c r="H20" s="49">
        <f t="shared" si="8"/>
        <v>6489574.29</v>
      </c>
      <c r="I20" s="49">
        <f t="shared" si="8"/>
        <v>397457.02999999997</v>
      </c>
      <c r="J20" s="49">
        <f t="shared" si="5"/>
        <v>64.310835724240661</v>
      </c>
      <c r="K20" s="49">
        <f t="shared" si="6"/>
        <v>67.740858977035487</v>
      </c>
      <c r="L20" s="49">
        <f t="shared" si="7"/>
        <v>35.205122345490373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10030800</v>
      </c>
      <c r="E22" s="59">
        <v>9580000</v>
      </c>
      <c r="F22" s="59">
        <v>450800</v>
      </c>
      <c r="G22" s="59">
        <f>H22+I22</f>
        <v>6567569.0899999999</v>
      </c>
      <c r="H22" s="59">
        <v>6489574.29</v>
      </c>
      <c r="I22" s="59">
        <v>77994.8</v>
      </c>
      <c r="J22" s="26">
        <f t="shared" si="5"/>
        <v>65.474030884874594</v>
      </c>
      <c r="K22" s="26">
        <f t="shared" si="6"/>
        <v>67.740858977035487</v>
      </c>
      <c r="L22" s="26">
        <f t="shared" si="7"/>
        <v>17.301419698314106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678175</v>
      </c>
      <c r="E23" s="59"/>
      <c r="F23" s="59">
        <v>678175</v>
      </c>
      <c r="G23" s="59">
        <f>H23+I23</f>
        <v>319462.23</v>
      </c>
      <c r="H23" s="59">
        <v>0</v>
      </c>
      <c r="I23" s="59">
        <v>319462.23</v>
      </c>
      <c r="J23" s="26">
        <f t="shared" si="5"/>
        <v>47.106164338113317</v>
      </c>
      <c r="K23" s="26" t="e">
        <f t="shared" si="6"/>
        <v>#DIV/0!</v>
      </c>
      <c r="L23" s="26">
        <f t="shared" si="7"/>
        <v>47.106164338113317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11659080</v>
      </c>
      <c r="E25" s="49">
        <f t="shared" ref="E25:I25" si="9">E26+E27+E28+E29+E30</f>
        <v>4524530</v>
      </c>
      <c r="F25" s="49">
        <f t="shared" si="9"/>
        <v>7134550</v>
      </c>
      <c r="G25" s="49">
        <f t="shared" si="9"/>
        <v>2350815.5</v>
      </c>
      <c r="H25" s="49">
        <f t="shared" si="9"/>
        <v>0</v>
      </c>
      <c r="I25" s="49">
        <f t="shared" si="9"/>
        <v>2350815.5</v>
      </c>
      <c r="J25" s="49">
        <f t="shared" si="5"/>
        <v>20.162958826940034</v>
      </c>
      <c r="K25" s="49">
        <f t="shared" si="6"/>
        <v>0</v>
      </c>
      <c r="L25" s="49">
        <f t="shared" si="7"/>
        <v>32.94973754476456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119500</v>
      </c>
      <c r="E26" s="59"/>
      <c r="F26" s="59">
        <v>119500</v>
      </c>
      <c r="G26" s="59">
        <f>H26+I26</f>
        <v>86020.75</v>
      </c>
      <c r="H26" s="59"/>
      <c r="I26" s="59">
        <v>86020.75</v>
      </c>
      <c r="J26" s="26">
        <f t="shared" si="5"/>
        <v>71.983891213389114</v>
      </c>
      <c r="K26" s="26" t="e">
        <f t="shared" si="6"/>
        <v>#DIV/0!</v>
      </c>
      <c r="L26" s="26">
        <f t="shared" si="7"/>
        <v>71.983891213389114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0"/>
        <v>10085680</v>
      </c>
      <c r="E29" s="59">
        <v>4320630</v>
      </c>
      <c r="F29" s="59">
        <v>5765050</v>
      </c>
      <c r="G29" s="59">
        <f>H29+I29</f>
        <v>1777194.75</v>
      </c>
      <c r="H29" s="59">
        <v>0</v>
      </c>
      <c r="I29" s="59">
        <v>1777194.75</v>
      </c>
      <c r="J29" s="26">
        <f t="shared" si="5"/>
        <v>17.620971020298086</v>
      </c>
      <c r="K29" s="26">
        <f t="shared" si="6"/>
        <v>0</v>
      </c>
      <c r="L29" s="26">
        <f t="shared" si="7"/>
        <v>30.827048334359631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0"/>
        <v>1453900</v>
      </c>
      <c r="E30" s="59">
        <v>203900</v>
      </c>
      <c r="F30" s="59">
        <v>1250000</v>
      </c>
      <c r="G30" s="59">
        <f>H30+I30</f>
        <v>487600</v>
      </c>
      <c r="H30" s="59"/>
      <c r="I30" s="59">
        <v>487600</v>
      </c>
      <c r="J30" s="26">
        <f t="shared" si="5"/>
        <v>33.537382213357176</v>
      </c>
      <c r="K30" s="26">
        <f t="shared" si="6"/>
        <v>0</v>
      </c>
      <c r="L30" s="26">
        <f t="shared" si="7"/>
        <v>39.007999999999996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100116591.3</v>
      </c>
      <c r="E31" s="49">
        <f>E32+E33+E34+E35</f>
        <v>250346</v>
      </c>
      <c r="F31" s="49">
        <f t="shared" ref="F31:I31" si="12">F32+F33+F34</f>
        <v>99866245.299999997</v>
      </c>
      <c r="G31" s="49">
        <f>G32+G33+G34+G35</f>
        <v>45825592.039999999</v>
      </c>
      <c r="H31" s="49">
        <f>H32+H33+H34+H35</f>
        <v>230922.02000000002</v>
      </c>
      <c r="I31" s="49">
        <f t="shared" si="12"/>
        <v>45594670.019999996</v>
      </c>
      <c r="J31" s="49">
        <f t="shared" si="5"/>
        <v>45.772225607125719</v>
      </c>
      <c r="K31" s="49">
        <f t="shared" si="6"/>
        <v>92.241146253585043</v>
      </c>
      <c r="L31" s="49">
        <f t="shared" si="7"/>
        <v>45.655736713674159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72194744.609999999</v>
      </c>
      <c r="E32" s="59">
        <v>0</v>
      </c>
      <c r="F32" s="59">
        <v>72194744.609999999</v>
      </c>
      <c r="G32" s="59">
        <f>H32+I32</f>
        <v>38791038.369999997</v>
      </c>
      <c r="H32" s="59">
        <v>0</v>
      </c>
      <c r="I32" s="59">
        <v>38791038.369999997</v>
      </c>
      <c r="J32" s="26">
        <f t="shared" si="5"/>
        <v>53.731111010297674</v>
      </c>
      <c r="K32" s="26" t="e">
        <f t="shared" si="6"/>
        <v>#DIV/0!</v>
      </c>
      <c r="L32" s="26">
        <f t="shared" si="7"/>
        <v>53.731111010297674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3">E33+F33</f>
        <v>17183800</v>
      </c>
      <c r="E33" s="59">
        <v>100000</v>
      </c>
      <c r="F33" s="59">
        <v>17083800</v>
      </c>
      <c r="G33" s="59">
        <f>H33+I33</f>
        <v>2559471.7200000002</v>
      </c>
      <c r="H33" s="59">
        <v>100000</v>
      </c>
      <c r="I33" s="59">
        <v>2459471.7200000002</v>
      </c>
      <c r="J33" s="26">
        <f t="shared" si="5"/>
        <v>14.894678243461868</v>
      </c>
      <c r="K33" s="26">
        <f t="shared" si="6"/>
        <v>100</v>
      </c>
      <c r="L33" s="26">
        <f t="shared" si="7"/>
        <v>14.396514358632157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3"/>
        <v>10587700.689999999</v>
      </c>
      <c r="E34" s="59">
        <v>0</v>
      </c>
      <c r="F34" s="59">
        <v>10587700.689999999</v>
      </c>
      <c r="G34" s="59">
        <f>H34+I34</f>
        <v>4344159.93</v>
      </c>
      <c r="H34" s="59">
        <v>0</v>
      </c>
      <c r="I34" s="59">
        <v>4344159.93</v>
      </c>
      <c r="J34" s="26">
        <f t="shared" si="5"/>
        <v>41.030248749882254</v>
      </c>
      <c r="K34" s="26" t="e">
        <f t="shared" si="6"/>
        <v>#DIV/0!</v>
      </c>
      <c r="L34" s="26">
        <f t="shared" si="7"/>
        <v>41.030248749882254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3"/>
        <v>150346</v>
      </c>
      <c r="E35" s="59">
        <v>150346</v>
      </c>
      <c r="F35" s="59">
        <v>0</v>
      </c>
      <c r="G35" s="59">
        <f t="shared" ref="G35" si="14">H35+I35</f>
        <v>130922.02</v>
      </c>
      <c r="H35" s="59">
        <v>130922.02</v>
      </c>
      <c r="I35" s="59">
        <v>0</v>
      </c>
      <c r="J35" s="26">
        <f t="shared" si="5"/>
        <v>87.080481023771839</v>
      </c>
      <c r="K35" s="26">
        <f t="shared" si="6"/>
        <v>87.080481023771839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448000</v>
      </c>
      <c r="E36" s="49">
        <f>E37</f>
        <v>448000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448000</v>
      </c>
      <c r="E37" s="59">
        <v>448000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360397336.65999997</v>
      </c>
      <c r="E38" s="49">
        <f>E39+E40+E42+E43+E41</f>
        <v>360397336.65999997</v>
      </c>
      <c r="F38" s="49">
        <v>0</v>
      </c>
      <c r="G38" s="49">
        <f>G39+G40+G42+G43+G41</f>
        <v>191567643.90000001</v>
      </c>
      <c r="H38" s="49">
        <f>H39+H40+H42+H43+H41</f>
        <v>191567643.90000001</v>
      </c>
      <c r="I38" s="49">
        <v>0</v>
      </c>
      <c r="J38" s="49">
        <f t="shared" si="5"/>
        <v>53.15456703297604</v>
      </c>
      <c r="K38" s="49">
        <f t="shared" si="6"/>
        <v>53.15456703297604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107801976.11</v>
      </c>
      <c r="E39" s="59">
        <v>107801976.11</v>
      </c>
      <c r="F39" s="59">
        <v>0</v>
      </c>
      <c r="G39" s="59">
        <f>H39+I39</f>
        <v>50797899.759999998</v>
      </c>
      <c r="H39" s="59">
        <v>50797899.759999998</v>
      </c>
      <c r="I39" s="59">
        <v>0</v>
      </c>
      <c r="J39" s="26">
        <f t="shared" si="5"/>
        <v>47.121492196178629</v>
      </c>
      <c r="K39" s="26">
        <f t="shared" si="6"/>
        <v>47.121492196178629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5">E40+F40</f>
        <v>193839046.75999999</v>
      </c>
      <c r="E40" s="59">
        <v>193839046.75999999</v>
      </c>
      <c r="F40" s="59">
        <v>0</v>
      </c>
      <c r="G40" s="59">
        <f t="shared" ref="G40:G43" si="16">H40+I40</f>
        <v>96732471.670000002</v>
      </c>
      <c r="H40" s="59">
        <v>96732471.670000002</v>
      </c>
      <c r="I40" s="59">
        <v>0</v>
      </c>
      <c r="J40" s="26">
        <f t="shared" si="5"/>
        <v>49.903501532262695</v>
      </c>
      <c r="K40" s="26">
        <f t="shared" si="6"/>
        <v>49.903501532262695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5"/>
        <v>38234521.200000003</v>
      </c>
      <c r="E41" s="59">
        <v>38234521.200000003</v>
      </c>
      <c r="F41" s="59">
        <v>0</v>
      </c>
      <c r="G41" s="59">
        <f t="shared" si="16"/>
        <v>27132093.039999999</v>
      </c>
      <c r="H41" s="59">
        <v>27132093.039999999</v>
      </c>
      <c r="I41" s="59">
        <v>0</v>
      </c>
      <c r="J41" s="26">
        <f t="shared" ref="J41" si="17">G41/D41*100</f>
        <v>70.962293206381247</v>
      </c>
      <c r="K41" s="26">
        <f t="shared" ref="K41" si="18">H41/E41*100</f>
        <v>70.962293206381247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5"/>
        <v>1028636</v>
      </c>
      <c r="E42" s="59">
        <v>1028636</v>
      </c>
      <c r="F42" s="59">
        <v>0</v>
      </c>
      <c r="G42" s="59">
        <f t="shared" si="16"/>
        <v>965522.65</v>
      </c>
      <c r="H42" s="59">
        <v>965522.65</v>
      </c>
      <c r="I42" s="26">
        <v>0</v>
      </c>
      <c r="J42" s="26">
        <f t="shared" si="5"/>
        <v>93.864365042638994</v>
      </c>
      <c r="K42" s="26">
        <f t="shared" si="6"/>
        <v>93.864365042638994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5"/>
        <v>19493156.59</v>
      </c>
      <c r="E43" s="59">
        <v>19493156.59</v>
      </c>
      <c r="F43" s="59">
        <v>0</v>
      </c>
      <c r="G43" s="59">
        <f t="shared" si="16"/>
        <v>15939656.779999999</v>
      </c>
      <c r="H43" s="59">
        <v>15939656.779999999</v>
      </c>
      <c r="I43" s="26">
        <v>0</v>
      </c>
      <c r="J43" s="26">
        <f t="shared" si="5"/>
        <v>81.770526525073166</v>
      </c>
      <c r="K43" s="26">
        <f t="shared" si="6"/>
        <v>81.770526525073166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40035422.689999998</v>
      </c>
      <c r="E44" s="49">
        <f t="shared" ref="E44:I44" si="19">E45+E46</f>
        <v>38868422.689999998</v>
      </c>
      <c r="F44" s="49">
        <f t="shared" si="19"/>
        <v>1167000</v>
      </c>
      <c r="G44" s="49">
        <f>H44+I44</f>
        <v>28170039.170000002</v>
      </c>
      <c r="H44" s="49">
        <f t="shared" si="19"/>
        <v>27366339.350000001</v>
      </c>
      <c r="I44" s="49">
        <f t="shared" si="19"/>
        <v>803699.82</v>
      </c>
      <c r="J44" s="49">
        <f t="shared" si="5"/>
        <v>70.362786945262556</v>
      </c>
      <c r="K44" s="49">
        <f t="shared" si="6"/>
        <v>70.40764058851498</v>
      </c>
      <c r="L44" s="49">
        <f t="shared" si="7"/>
        <v>68.868879177377877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35765422.689999998</v>
      </c>
      <c r="E45" s="59">
        <v>34598422.689999998</v>
      </c>
      <c r="F45" s="59">
        <v>1167000</v>
      </c>
      <c r="G45" s="59">
        <f>H45+I45</f>
        <v>24953109.43</v>
      </c>
      <c r="H45" s="59">
        <v>24149409.609999999</v>
      </c>
      <c r="I45" s="59">
        <v>803699.82</v>
      </c>
      <c r="J45" s="26">
        <f t="shared" si="5"/>
        <v>69.768808959098038</v>
      </c>
      <c r="K45" s="26">
        <f t="shared" si="6"/>
        <v>69.799163465853368</v>
      </c>
      <c r="L45" s="26">
        <f t="shared" si="7"/>
        <v>68.868879177377877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4270000</v>
      </c>
      <c r="E46" s="59">
        <v>4270000</v>
      </c>
      <c r="F46" s="59">
        <v>0</v>
      </c>
      <c r="G46" s="59">
        <f>H46+I46</f>
        <v>3216929.74</v>
      </c>
      <c r="H46" s="59">
        <v>3216929.74</v>
      </c>
      <c r="I46" s="59"/>
      <c r="J46" s="26">
        <f t="shared" si="5"/>
        <v>75.337933021077291</v>
      </c>
      <c r="K46" s="26">
        <f t="shared" si="6"/>
        <v>75.337933021077291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0">D48</f>
        <v>0</v>
      </c>
      <c r="E47" s="60">
        <f t="shared" si="20"/>
        <v>0</v>
      </c>
      <c r="F47" s="60">
        <f t="shared" si="20"/>
        <v>0</v>
      </c>
      <c r="G47" s="60">
        <f t="shared" si="20"/>
        <v>0</v>
      </c>
      <c r="H47" s="60">
        <f t="shared" si="20"/>
        <v>0</v>
      </c>
      <c r="I47" s="60">
        <f t="shared" si="20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1">SUM(D50:D53)</f>
        <v>17759503.689999998</v>
      </c>
      <c r="E49" s="49">
        <f t="shared" si="21"/>
        <v>17089103.689999998</v>
      </c>
      <c r="F49" s="49">
        <f t="shared" si="21"/>
        <v>670400</v>
      </c>
      <c r="G49" s="49">
        <f t="shared" si="21"/>
        <v>11370010.9</v>
      </c>
      <c r="H49" s="49">
        <f t="shared" si="21"/>
        <v>10954675.9</v>
      </c>
      <c r="I49" s="49">
        <f t="shared" si="21"/>
        <v>415335</v>
      </c>
      <c r="J49" s="49">
        <f t="shared" si="5"/>
        <v>64.022120766821956</v>
      </c>
      <c r="K49" s="49">
        <f t="shared" si="6"/>
        <v>64.10327948568964</v>
      </c>
      <c r="L49" s="49">
        <f t="shared" si="7"/>
        <v>61.953311455847256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4708153.6899999995</v>
      </c>
      <c r="E50" s="59">
        <v>4037753.69</v>
      </c>
      <c r="F50" s="59">
        <v>670400</v>
      </c>
      <c r="G50" s="59">
        <f>H50+I50</f>
        <v>3060311.36</v>
      </c>
      <c r="H50" s="59">
        <v>2644976.36</v>
      </c>
      <c r="I50" s="59">
        <v>415335</v>
      </c>
      <c r="J50" s="26">
        <f t="shared" si="5"/>
        <v>65.000243439376774</v>
      </c>
      <c r="K50" s="26">
        <f t="shared" si="6"/>
        <v>65.506134426936768</v>
      </c>
      <c r="L50" s="26">
        <f t="shared" si="7"/>
        <v>61.953311455847256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2">E51+F51</f>
        <v>9701300</v>
      </c>
      <c r="E51" s="59">
        <v>9701300</v>
      </c>
      <c r="F51" s="59">
        <v>0</v>
      </c>
      <c r="G51" s="59">
        <f t="shared" ref="G51:G53" si="23">H51+I51</f>
        <v>5935605.7300000004</v>
      </c>
      <c r="H51" s="59">
        <v>5935605.7300000004</v>
      </c>
      <c r="I51" s="59">
        <v>0</v>
      </c>
      <c r="J51" s="26">
        <f t="shared" si="5"/>
        <v>61.183611783987715</v>
      </c>
      <c r="K51" s="26">
        <f t="shared" si="6"/>
        <v>61.183611783987715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929800</v>
      </c>
      <c r="E52" s="59">
        <v>929800</v>
      </c>
      <c r="F52" s="59"/>
      <c r="G52" s="59">
        <f t="shared" si="23"/>
        <v>510000</v>
      </c>
      <c r="H52" s="59">
        <v>510000</v>
      </c>
      <c r="I52" s="59"/>
      <c r="J52" s="26">
        <f t="shared" si="5"/>
        <v>54.850505485050547</v>
      </c>
      <c r="K52" s="26">
        <f t="shared" si="6"/>
        <v>54.850505485050547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2"/>
        <v>2420250</v>
      </c>
      <c r="E53" s="59">
        <v>2420250</v>
      </c>
      <c r="F53" s="59">
        <v>0</v>
      </c>
      <c r="G53" s="59">
        <f t="shared" si="23"/>
        <v>1864093.81</v>
      </c>
      <c r="H53" s="59">
        <v>1864093.81</v>
      </c>
      <c r="I53" s="59">
        <v>0</v>
      </c>
      <c r="J53" s="26">
        <f t="shared" si="5"/>
        <v>77.020713149468037</v>
      </c>
      <c r="K53" s="26">
        <f t="shared" si="6"/>
        <v>77.020713149468037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4">D55+D56</f>
        <v>1176790</v>
      </c>
      <c r="E54" s="49">
        <f t="shared" si="24"/>
        <v>457890</v>
      </c>
      <c r="F54" s="49">
        <f t="shared" si="24"/>
        <v>718900</v>
      </c>
      <c r="G54" s="49">
        <f t="shared" si="24"/>
        <v>495636.03</v>
      </c>
      <c r="H54" s="49">
        <f t="shared" si="24"/>
        <v>85709</v>
      </c>
      <c r="I54" s="49">
        <f t="shared" si="24"/>
        <v>409927.03</v>
      </c>
      <c r="J54" s="49">
        <f t="shared" si="5"/>
        <v>42.117627614102773</v>
      </c>
      <c r="K54" s="49">
        <f t="shared" si="6"/>
        <v>18.718251108344798</v>
      </c>
      <c r="L54" s="49">
        <f t="shared" si="7"/>
        <v>57.021425789400482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672790</v>
      </c>
      <c r="E55" s="59">
        <v>457890</v>
      </c>
      <c r="F55" s="59">
        <v>214900</v>
      </c>
      <c r="G55" s="59">
        <f>H55+I55</f>
        <v>186178</v>
      </c>
      <c r="H55" s="59">
        <v>85709</v>
      </c>
      <c r="I55" s="59">
        <v>100469</v>
      </c>
      <c r="J55" s="26">
        <f t="shared" si="5"/>
        <v>27.672527831864326</v>
      </c>
      <c r="K55" s="26">
        <f t="shared" si="6"/>
        <v>18.718251108344798</v>
      </c>
      <c r="L55" s="26">
        <f t="shared" si="7"/>
        <v>46.751512331316889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504000</v>
      </c>
      <c r="E56" s="59">
        <v>0</v>
      </c>
      <c r="F56" s="59">
        <v>504000</v>
      </c>
      <c r="G56" s="59">
        <f>H56+I56</f>
        <v>309458.03000000003</v>
      </c>
      <c r="H56" s="59">
        <v>0</v>
      </c>
      <c r="I56" s="59">
        <v>309458.03000000003</v>
      </c>
      <c r="J56" s="26">
        <f t="shared" si="5"/>
        <v>61.400402777777785</v>
      </c>
      <c r="K56" s="26" t="e">
        <f t="shared" si="6"/>
        <v>#DIV/0!</v>
      </c>
      <c r="L56" s="26">
        <f t="shared" si="7"/>
        <v>61.400402777777785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6">D61</f>
        <v>0</v>
      </c>
      <c r="E59" s="49">
        <f>E61+E60</f>
        <v>50836800</v>
      </c>
      <c r="F59" s="49">
        <f>F61+F60</f>
        <v>1824400</v>
      </c>
      <c r="G59" s="49">
        <f t="shared" si="26"/>
        <v>0</v>
      </c>
      <c r="H59" s="49">
        <f>H61+H60</f>
        <v>26462250</v>
      </c>
      <c r="I59" s="49">
        <f>I61+I60</f>
        <v>1168559.8</v>
      </c>
      <c r="J59" s="49" t="e">
        <f t="shared" si="5"/>
        <v>#DIV/0!</v>
      </c>
      <c r="K59" s="49">
        <f t="shared" si="6"/>
        <v>52.053335379095458</v>
      </c>
      <c r="L59" s="49">
        <f t="shared" si="7"/>
        <v>64.051732076299061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50836800</v>
      </c>
      <c r="F60" s="49"/>
      <c r="G60" s="49"/>
      <c r="H60" s="26">
        <v>26462250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1824400</v>
      </c>
      <c r="G61" s="59"/>
      <c r="H61" s="59"/>
      <c r="I61" s="59">
        <v>1168559.8</v>
      </c>
      <c r="J61" s="26" t="e">
        <f t="shared" si="5"/>
        <v>#DIV/0!</v>
      </c>
      <c r="K61" s="26" t="e">
        <f t="shared" si="6"/>
        <v>#DIV/0!</v>
      </c>
      <c r="L61" s="26">
        <f t="shared" si="7"/>
        <v>64.051732076299061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-28258945.170000076</v>
      </c>
      <c r="E63" s="42">
        <f>Доходы!E9-Расходы!E7</f>
        <v>-13055952.170000076</v>
      </c>
      <c r="F63" s="42">
        <f>Доходы!F9-Расходы!F7</f>
        <v>-15202993</v>
      </c>
      <c r="G63" s="42">
        <f>Доходы!G9-Расходы!G7</f>
        <v>-11636697.589999914</v>
      </c>
      <c r="H63" s="42">
        <f>Доходы!H9-Расходы!H7</f>
        <v>-1091251.4200000167</v>
      </c>
      <c r="I63" s="42">
        <f>Доходы!I9-Расходы!I7</f>
        <v>-10545446.169999987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8" sqref="D8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0"/>
      <c r="B2" s="131"/>
      <c r="C2" s="131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7" t="s">
        <v>0</v>
      </c>
      <c r="B4" s="127" t="s">
        <v>1</v>
      </c>
      <c r="C4" s="127" t="s">
        <v>253</v>
      </c>
      <c r="D4" s="129" t="s">
        <v>3</v>
      </c>
      <c r="E4" s="124"/>
      <c r="F4" s="124"/>
      <c r="G4" s="124" t="s">
        <v>4</v>
      </c>
      <c r="H4" s="124"/>
      <c r="I4" s="124"/>
      <c r="J4" s="5"/>
    </row>
    <row r="5" spans="1:10" ht="139.5" customHeight="1" x14ac:dyDescent="0.3">
      <c r="A5" s="128"/>
      <c r="B5" s="128"/>
      <c r="C5" s="128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28258945.170000076</v>
      </c>
      <c r="E7" s="85">
        <f>E9+E20</f>
        <v>13055952.170000076</v>
      </c>
      <c r="F7" s="86">
        <f>F20</f>
        <v>15202993</v>
      </c>
      <c r="G7" s="85">
        <f>G9+G20</f>
        <v>11636697.590000004</v>
      </c>
      <c r="H7" s="85">
        <f>H9+H20</f>
        <v>1091251.4200000167</v>
      </c>
      <c r="I7" s="87">
        <f>I9+I20</f>
        <v>10545446.169999987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25444145.170000076</v>
      </c>
      <c r="E20" s="94">
        <f>E21</f>
        <v>10241152.170000076</v>
      </c>
      <c r="F20" s="94">
        <f>F21</f>
        <v>15202993</v>
      </c>
      <c r="G20" s="105">
        <f>H20+I20</f>
        <v>11636697.590000004</v>
      </c>
      <c r="H20" s="94">
        <f>H21</f>
        <v>1091251.4200000167</v>
      </c>
      <c r="I20" s="103">
        <f>I21</f>
        <v>10545446.169999987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25444145.170000076</v>
      </c>
      <c r="E21" s="94">
        <f>E22+E27</f>
        <v>10241152.170000076</v>
      </c>
      <c r="F21" s="94">
        <f>F22+F27</f>
        <v>15202993</v>
      </c>
      <c r="G21" s="94">
        <f t="shared" ref="G21:G31" si="0">H21+I21</f>
        <v>11636697.590000004</v>
      </c>
      <c r="H21" s="94">
        <f>H22+H27</f>
        <v>1091251.4200000167</v>
      </c>
      <c r="I21" s="103">
        <f>I22+I27</f>
        <v>10545446.169999987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-751430675.29999995</v>
      </c>
      <c r="E22" s="94">
        <f>E23</f>
        <v>-610858000</v>
      </c>
      <c r="F22" s="94">
        <f>F23</f>
        <v>-140572675.30000001</v>
      </c>
      <c r="G22" s="101">
        <f t="shared" si="0"/>
        <v>-420271898.09000003</v>
      </c>
      <c r="H22" s="101">
        <f>H23</f>
        <v>-352567132.53000003</v>
      </c>
      <c r="I22" s="103">
        <f>I23</f>
        <v>-67704765.560000002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-751430675.29999995</v>
      </c>
      <c r="E23" s="94">
        <f>E24</f>
        <v>-610858000</v>
      </c>
      <c r="F23" s="94">
        <f>F24</f>
        <v>-140572675.30000001</v>
      </c>
      <c r="G23" s="101">
        <f t="shared" si="0"/>
        <v>-420271898.09000003</v>
      </c>
      <c r="H23" s="101">
        <f>H24</f>
        <v>-352567132.53000003</v>
      </c>
      <c r="I23" s="103">
        <f>I24</f>
        <v>-67704765.560000002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-751430675.29999995</v>
      </c>
      <c r="E24" s="94">
        <f>E25+E26</f>
        <v>-610858000</v>
      </c>
      <c r="F24" s="94">
        <f>F25+F26</f>
        <v>-140572675.30000001</v>
      </c>
      <c r="G24" s="101">
        <f t="shared" si="0"/>
        <v>-420271898.09000003</v>
      </c>
      <c r="H24" s="101">
        <f>H25+H26</f>
        <v>-352567132.53000003</v>
      </c>
      <c r="I24" s="102">
        <f>I25+I26</f>
        <v>-67704765.560000002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-610858000</v>
      </c>
      <c r="E25" s="94">
        <f>-(Доходы!E9+Источники!E9)</f>
        <v>-610858000</v>
      </c>
      <c r="F25" s="94"/>
      <c r="G25" s="101">
        <f t="shared" si="0"/>
        <v>-352567132.53000003</v>
      </c>
      <c r="H25" s="94">
        <f>-(Доходы!H9+Источники!H9)</f>
        <v>-352567132.53000003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-140572675.30000001</v>
      </c>
      <c r="E26" s="94"/>
      <c r="F26" s="94">
        <f>-(Доходы!F9)</f>
        <v>-140572675.30000001</v>
      </c>
      <c r="G26" s="101">
        <f t="shared" si="0"/>
        <v>-67704765.560000002</v>
      </c>
      <c r="H26" s="94"/>
      <c r="I26" s="103">
        <f>-(Доходы!I9)</f>
        <v>-67704765.560000002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776874820.47000003</v>
      </c>
      <c r="E27" s="94">
        <f>E28</f>
        <v>621099152.17000008</v>
      </c>
      <c r="F27" s="94">
        <f>F28</f>
        <v>155775668.30000001</v>
      </c>
      <c r="G27" s="101">
        <f t="shared" si="0"/>
        <v>431908595.68000007</v>
      </c>
      <c r="H27" s="101">
        <f>H28</f>
        <v>353658383.95000005</v>
      </c>
      <c r="I27" s="103">
        <f>I28</f>
        <v>78250211.729999989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776874820.47000003</v>
      </c>
      <c r="E28" s="94">
        <f>E29</f>
        <v>621099152.17000008</v>
      </c>
      <c r="F28" s="94">
        <f>F29</f>
        <v>155775668.30000001</v>
      </c>
      <c r="G28" s="101">
        <f t="shared" si="0"/>
        <v>431908595.68000007</v>
      </c>
      <c r="H28" s="101">
        <f>H29</f>
        <v>353658383.95000005</v>
      </c>
      <c r="I28" s="103">
        <f>I29</f>
        <v>78250211.729999989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776874820.47000003</v>
      </c>
      <c r="E29" s="94">
        <f>E30+E31</f>
        <v>621099152.17000008</v>
      </c>
      <c r="F29" s="94">
        <f>F30+F31</f>
        <v>155775668.30000001</v>
      </c>
      <c r="G29" s="101">
        <f t="shared" si="0"/>
        <v>431908595.68000007</v>
      </c>
      <c r="H29" s="101">
        <f>H30+H31</f>
        <v>353658383.95000005</v>
      </c>
      <c r="I29" s="103">
        <f>I30+I31</f>
        <v>78250211.729999989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621099152.17000008</v>
      </c>
      <c r="E30" s="94">
        <f>Расходы!E7</f>
        <v>621099152.17000008</v>
      </c>
      <c r="F30" s="94"/>
      <c r="G30" s="101">
        <f t="shared" si="0"/>
        <v>353658383.95000005</v>
      </c>
      <c r="H30" s="101">
        <f>Расходы!H7</f>
        <v>353658383.95000005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155775668.30000001</v>
      </c>
      <c r="E31" s="108"/>
      <c r="F31" s="108">
        <f>Расходы!F7</f>
        <v>155775668.30000001</v>
      </c>
      <c r="G31" s="109">
        <f t="shared" si="0"/>
        <v>78250211.729999989</v>
      </c>
      <c r="H31" s="109"/>
      <c r="I31" s="110">
        <f>Расходы!I7</f>
        <v>78250211.729999989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2022-09-07T02:35:52Z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